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 виконком\Фінплани\"/>
    </mc:Choice>
  </mc:AlternateContent>
  <bookViews>
    <workbookView xWindow="0" yWindow="0" windowWidth="28800" windowHeight="11580"/>
  </bookViews>
  <sheets>
    <sheet name="за 2025р" sheetId="1" r:id="rId1"/>
  </sheets>
  <definedNames>
    <definedName name="_xlnm.Print_Area" localSheetId="0">'за 2025р'!$A$1:$N$152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5" i="1" l="1"/>
  <c r="M135" i="1"/>
  <c r="M134" i="1"/>
  <c r="M133" i="1"/>
  <c r="M132" i="1"/>
  <c r="M116" i="1"/>
  <c r="M108" i="1"/>
  <c r="M102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69" i="1"/>
  <c r="M68" i="1"/>
  <c r="M67" i="1"/>
  <c r="M66" i="1"/>
  <c r="M65" i="1"/>
  <c r="M64" i="1"/>
  <c r="M63" i="1"/>
  <c r="M62" i="1"/>
  <c r="M61" i="1"/>
  <c r="M59" i="1"/>
  <c r="M57" i="1"/>
  <c r="M56" i="1"/>
  <c r="M55" i="1"/>
  <c r="M54" i="1"/>
  <c r="M53" i="1"/>
  <c r="M52" i="1"/>
  <c r="M51" i="1"/>
  <c r="M46" i="1"/>
  <c r="M43" i="1"/>
  <c r="M41" i="1"/>
  <c r="M40" i="1"/>
  <c r="M38" i="1"/>
  <c r="L135" i="1"/>
  <c r="L134" i="1"/>
  <c r="L133" i="1"/>
  <c r="L132" i="1"/>
  <c r="L116" i="1"/>
  <c r="L115" i="1"/>
  <c r="L108" i="1"/>
  <c r="L102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59" i="1"/>
  <c r="L57" i="1"/>
  <c r="L56" i="1"/>
  <c r="L55" i="1"/>
  <c r="L54" i="1"/>
  <c r="L53" i="1"/>
  <c r="L52" i="1"/>
  <c r="L51" i="1"/>
  <c r="L50" i="1"/>
  <c r="L49" i="1"/>
  <c r="L48" i="1"/>
  <c r="L47" i="1"/>
  <c r="L46" i="1"/>
  <c r="L43" i="1"/>
  <c r="L41" i="1"/>
  <c r="L40" i="1"/>
  <c r="L39" i="1"/>
  <c r="L38" i="1"/>
  <c r="K37" i="1"/>
  <c r="J37" i="1"/>
  <c r="I37" i="1"/>
  <c r="H37" i="1"/>
  <c r="H132" i="1" s="1"/>
  <c r="E37" i="1"/>
  <c r="E36" i="1"/>
  <c r="G37" i="1"/>
  <c r="G36" i="1" s="1"/>
  <c r="M36" i="1" s="1"/>
  <c r="L36" i="1" l="1"/>
  <c r="M37" i="1"/>
  <c r="H36" i="1"/>
  <c r="H134" i="1" s="1"/>
  <c r="L37" i="1"/>
  <c r="G113" i="1" l="1"/>
  <c r="G100" i="1"/>
  <c r="G45" i="1"/>
  <c r="L45" i="1" l="1"/>
  <c r="M45" i="1"/>
  <c r="G99" i="1"/>
  <c r="L113" i="1"/>
  <c r="M113" i="1"/>
  <c r="F130" i="1"/>
  <c r="L130" i="1" s="1"/>
  <c r="F129" i="1"/>
  <c r="L129" i="1" s="1"/>
  <c r="F128" i="1"/>
  <c r="L128" i="1" s="1"/>
  <c r="F127" i="1"/>
  <c r="L127" i="1" s="1"/>
  <c r="K126" i="1"/>
  <c r="J126" i="1"/>
  <c r="I126" i="1"/>
  <c r="H126" i="1"/>
  <c r="C126" i="1"/>
  <c r="F125" i="1"/>
  <c r="L125" i="1" s="1"/>
  <c r="F124" i="1"/>
  <c r="L124" i="1" s="1"/>
  <c r="F123" i="1"/>
  <c r="L123" i="1" s="1"/>
  <c r="F122" i="1"/>
  <c r="L122" i="1" s="1"/>
  <c r="K121" i="1"/>
  <c r="J121" i="1"/>
  <c r="I121" i="1"/>
  <c r="H121" i="1"/>
  <c r="C121" i="1"/>
  <c r="F119" i="1"/>
  <c r="L119" i="1" s="1"/>
  <c r="F118" i="1"/>
  <c r="L118" i="1" s="1"/>
  <c r="F117" i="1"/>
  <c r="L117" i="1" s="1"/>
  <c r="F114" i="1"/>
  <c r="L114" i="1" s="1"/>
  <c r="K113" i="1"/>
  <c r="J113" i="1"/>
  <c r="I113" i="1"/>
  <c r="H113" i="1"/>
  <c r="C113" i="1"/>
  <c r="F112" i="1"/>
  <c r="F111" i="1"/>
  <c r="F110" i="1"/>
  <c r="F109" i="1"/>
  <c r="L109" i="1" s="1"/>
  <c r="F107" i="1"/>
  <c r="L107" i="1" s="1"/>
  <c r="F106" i="1"/>
  <c r="F105" i="1"/>
  <c r="F104" i="1"/>
  <c r="F103" i="1"/>
  <c r="F101" i="1"/>
  <c r="K100" i="1"/>
  <c r="K99" i="1" s="1"/>
  <c r="K46" i="1" s="1"/>
  <c r="K45" i="1" s="1"/>
  <c r="K36" i="1" s="1"/>
  <c r="K134" i="1" s="1"/>
  <c r="J100" i="1"/>
  <c r="J99" i="1" s="1"/>
  <c r="I100" i="1"/>
  <c r="I99" i="1" s="1"/>
  <c r="I46" i="1" s="1"/>
  <c r="H100" i="1"/>
  <c r="H99" i="1" s="1"/>
  <c r="H131" i="1" s="1"/>
  <c r="D100" i="1"/>
  <c r="D99" i="1"/>
  <c r="K82" i="1"/>
  <c r="J82" i="1"/>
  <c r="I82" i="1"/>
  <c r="H82" i="1"/>
  <c r="D82" i="1"/>
  <c r="K73" i="1"/>
  <c r="J73" i="1"/>
  <c r="I73" i="1"/>
  <c r="H73" i="1"/>
  <c r="D73" i="1"/>
  <c r="K66" i="1"/>
  <c r="J66" i="1"/>
  <c r="I66" i="1"/>
  <c r="H66" i="1"/>
  <c r="D66" i="1"/>
  <c r="F60" i="1"/>
  <c r="K59" i="1"/>
  <c r="J59" i="1"/>
  <c r="I59" i="1"/>
  <c r="H59" i="1"/>
  <c r="D59" i="1"/>
  <c r="F58" i="1"/>
  <c r="K53" i="1"/>
  <c r="K133" i="1" s="1"/>
  <c r="J53" i="1"/>
  <c r="J133" i="1" s="1"/>
  <c r="I53" i="1"/>
  <c r="H53" i="1"/>
  <c r="D53" i="1"/>
  <c r="K48" i="1"/>
  <c r="J48" i="1"/>
  <c r="I48" i="1"/>
  <c r="C48" i="1"/>
  <c r="C45" i="1"/>
  <c r="C132" i="1" s="1"/>
  <c r="F44" i="1"/>
  <c r="F42" i="1"/>
  <c r="L42" i="1" s="1"/>
  <c r="K132" i="1"/>
  <c r="J132" i="1"/>
  <c r="I132" i="1"/>
  <c r="E132" i="1"/>
  <c r="D37" i="1"/>
  <c r="D36" i="1" s="1"/>
  <c r="H133" i="1" l="1"/>
  <c r="H135" i="1" s="1"/>
  <c r="M58" i="1"/>
  <c r="L58" i="1"/>
  <c r="L101" i="1"/>
  <c r="M101" i="1"/>
  <c r="M106" i="1"/>
  <c r="L106" i="1"/>
  <c r="M111" i="1"/>
  <c r="L111" i="1"/>
  <c r="M44" i="1"/>
  <c r="L44" i="1"/>
  <c r="I133" i="1"/>
  <c r="I135" i="1" s="1"/>
  <c r="M103" i="1"/>
  <c r="L103" i="1"/>
  <c r="M112" i="1"/>
  <c r="L112" i="1"/>
  <c r="F126" i="1"/>
  <c r="L126" i="1" s="1"/>
  <c r="M99" i="1"/>
  <c r="L99" i="1"/>
  <c r="M60" i="1"/>
  <c r="L60" i="1"/>
  <c r="L104" i="1"/>
  <c r="M104" i="1"/>
  <c r="L105" i="1"/>
  <c r="M105" i="1"/>
  <c r="M110" i="1"/>
  <c r="L110" i="1"/>
  <c r="F100" i="1"/>
  <c r="F121" i="1"/>
  <c r="L121" i="1" s="1"/>
  <c r="K135" i="1"/>
  <c r="J131" i="1"/>
  <c r="J46" i="1"/>
  <c r="J45" i="1" s="1"/>
  <c r="I45" i="1"/>
  <c r="I36" i="1" s="1"/>
  <c r="I134" i="1" s="1"/>
  <c r="J135" i="1"/>
  <c r="C133" i="1"/>
  <c r="C135" i="1" s="1"/>
  <c r="C131" i="1"/>
  <c r="I131" i="1"/>
  <c r="K131" i="1"/>
  <c r="M100" i="1" l="1"/>
  <c r="L100" i="1"/>
  <c r="J36" i="1"/>
  <c r="J134" i="1" s="1"/>
  <c r="F131" i="1"/>
</calcChain>
</file>

<file path=xl/sharedStrings.xml><?xml version="1.0" encoding="utf-8"?>
<sst xmlns="http://schemas.openxmlformats.org/spreadsheetml/2006/main" count="190" uniqueCount="174">
  <si>
    <t>Додаток 1</t>
  </si>
  <si>
    <t xml:space="preserve">до Положення про складання, затрвердження та  </t>
  </si>
  <si>
    <t>контролю виконання фінансового плану підприємства</t>
  </si>
  <si>
    <t>"ПОГОДЖЕНО"</t>
  </si>
  <si>
    <t>"ЗАТВЕРДЖЕНО"</t>
  </si>
  <si>
    <t>______________________________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</si>
  <si>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</si>
  <si>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</si>
  <si>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</si>
  <si>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</si>
  <si>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</si>
  <si>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</si>
  <si>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 xml:space="preserve"> </t>
  </si>
  <si>
    <t>Коди</t>
  </si>
  <si>
    <t xml:space="preserve">ПІДПРИЄМСТВО       Комунальне некомерційне підприємство  «Рогатинський центр первинної медико-санітарної допомоги»     </t>
  </si>
  <si>
    <t xml:space="preserve">за ЄДРПОУ </t>
  </si>
  <si>
    <t xml:space="preserve">Організаційно-правова форма </t>
  </si>
  <si>
    <t>Комунальне некомерційне підприємство</t>
  </si>
  <si>
    <t>за КОПФГ</t>
  </si>
  <si>
    <t>Територія</t>
  </si>
  <si>
    <t>Україна</t>
  </si>
  <si>
    <t>за КОАТУУ</t>
  </si>
  <si>
    <r>
      <t xml:space="preserve">Орган державного управління  </t>
    </r>
    <r>
      <rPr>
        <b/>
        <i/>
        <sz val="15"/>
        <rFont val="Arial Narrow"/>
        <family val="2"/>
        <charset val="204"/>
      </rPr>
      <t xml:space="preserve"> </t>
    </r>
  </si>
  <si>
    <t>Рогатинська міська рада</t>
  </si>
  <si>
    <t xml:space="preserve">Галузь     </t>
  </si>
  <si>
    <t>Охорона здоров"я</t>
  </si>
  <si>
    <t>за ЗКГНГ</t>
  </si>
  <si>
    <t xml:space="preserve">Вид економічної діяльності    </t>
  </si>
  <si>
    <t>Загальна медична практика</t>
  </si>
  <si>
    <t xml:space="preserve">за  КВЕД  </t>
  </si>
  <si>
    <t>86.21</t>
  </si>
  <si>
    <t>Одиниця виміру, грн.</t>
  </si>
  <si>
    <t>тис.грн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</si>
  <si>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</si>
  <si>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</si>
  <si>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</si>
  <si>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</si>
  <si>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</si>
  <si>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</si>
  <si>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</si>
  <si>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( 034-35) 2-22-90</t>
  </si>
  <si>
    <t>Керівник</t>
  </si>
  <si>
    <t>Віктор ДЕНИСЮК</t>
  </si>
  <si>
    <t>тис. грн.</t>
  </si>
  <si>
    <t>Найменування показника</t>
  </si>
  <si>
    <t xml:space="preserve">Код рядка </t>
  </si>
  <si>
    <t>відхилення, +/-</t>
  </si>
  <si>
    <t>Виконання               (%)</t>
  </si>
  <si>
    <t xml:space="preserve">І  </t>
  </si>
  <si>
    <t xml:space="preserve">ІІ  </t>
  </si>
  <si>
    <t xml:space="preserve">ІІІ  </t>
  </si>
  <si>
    <t xml:space="preserve">ІV </t>
  </si>
  <si>
    <t>Доходи і витрати від операційної діяльності (деталізація)</t>
  </si>
  <si>
    <t>Первинна медична допомога</t>
  </si>
  <si>
    <t>Мобільна паліативна медична допомога дорослим і дітям</t>
  </si>
  <si>
    <t xml:space="preserve">Супровід та лікування хворих на туберкульоз на первинному рівні медичної допомоги   </t>
  </si>
  <si>
    <t>Забеспечення кодрового  потенціалу СОЗ шляхом надання мед допомоги  із залученням лікарів інтернів</t>
  </si>
  <si>
    <t xml:space="preserve">    лабораторна діагностика</t>
  </si>
  <si>
    <t xml:space="preserve">    медикаменти, </t>
  </si>
  <si>
    <t xml:space="preserve">    хімреактиви</t>
  </si>
  <si>
    <t xml:space="preserve">    дезинфекційні засоби</t>
  </si>
  <si>
    <t xml:space="preserve">    засоби індивідуального захисту  </t>
  </si>
  <si>
    <t xml:space="preserve">    господарські товари</t>
  </si>
  <si>
    <t xml:space="preserve">    паливо-мастильні матеріали,  в т.ч.:</t>
  </si>
  <si>
    <t xml:space="preserve">    канцелярські товари, офісне приладдя</t>
  </si>
  <si>
    <t xml:space="preserve">    витрати на природній газ  +розподіл</t>
  </si>
  <si>
    <t xml:space="preserve">    витрати на водопостачання та водовідведення</t>
  </si>
  <si>
    <t xml:space="preserve">    витрати на вивіз сміття</t>
  </si>
  <si>
    <t xml:space="preserve">    витрати на оплату послуг на охорону</t>
  </si>
  <si>
    <t xml:space="preserve">    витрати на оплату послуг пожежної охорони</t>
  </si>
  <si>
    <t xml:space="preserve">    витрати на страхування автомобілів </t>
  </si>
  <si>
    <t xml:space="preserve">     витрати на податки </t>
  </si>
  <si>
    <t xml:space="preserve">    витрати на техогляд машин</t>
  </si>
  <si>
    <t xml:space="preserve">    витрати на повірку медобладнання</t>
  </si>
  <si>
    <t xml:space="preserve">    витрати на повірку вогнегасників</t>
  </si>
  <si>
    <t xml:space="preserve">    витрати на банківське обслуговування</t>
  </si>
  <si>
    <t xml:space="preserve">    вирати на утилізацію медичних відхoдів</t>
  </si>
  <si>
    <t xml:space="preserve">    послуги сурдоперекладача</t>
  </si>
  <si>
    <t xml:space="preserve">     витрати на заправку катріджів</t>
  </si>
  <si>
    <t xml:space="preserve">     витрати на підписку преси</t>
  </si>
  <si>
    <t xml:space="preserve">     витрати на обслуговування автотранспортних засобів</t>
  </si>
  <si>
    <t xml:space="preserve">    витрати на охорону праці та навчання працівників</t>
  </si>
  <si>
    <t>Інші доходи від операційної діяльності, в т.ч.:</t>
  </si>
  <si>
    <t>дохід від операційної оренди активів</t>
  </si>
  <si>
    <t>Витрати на комунальні послуги та енергоносії, в т.ч.:</t>
  </si>
  <si>
    <t xml:space="preserve">  витрати на електроенергію (електроенергія)</t>
  </si>
  <si>
    <t xml:space="preserve">   Придбання знеболюючих лікарських засобів для амбулаторного лікування важкохворих  жителів громади </t>
  </si>
  <si>
    <t>Закупівля продуктів лікувального харчування для лікування дорослих, хворих на фенілкетонурію</t>
  </si>
  <si>
    <t>Закупівля лікарського засобу для лікування дітей, хворих на гемофілію</t>
  </si>
  <si>
    <t>Закупівля туберкуліну для проведення проби Манту</t>
  </si>
  <si>
    <t>Амортизація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</si>
  <si>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</si>
  <si>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</si>
  <si>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</si>
  <si>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</si>
  <si>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</si>
  <si>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</si>
  <si>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</si>
  <si>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</si>
  <si>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</si>
  <si>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</si>
  <si>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</si>
  <si>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</si>
  <si>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</si>
  <si>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</si>
  <si>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IV. Додаткова інформація</t>
  </si>
  <si>
    <t>Штатна чисельність працівників</t>
  </si>
  <si>
    <t>Податкова заборгованість</t>
  </si>
  <si>
    <t>Заборгованість перед працівниками за заробітною платою</t>
  </si>
  <si>
    <t>_________________________</t>
  </si>
  <si>
    <t xml:space="preserve">         (ініціали, прізвище)    </t>
  </si>
  <si>
    <t>"____" _______________ 2026 р.</t>
  </si>
  <si>
    <t>"___" _________ 2026р.</t>
  </si>
  <si>
    <t>Фінансовий план минулого  2024 року</t>
  </si>
  <si>
    <t>Плановий 2025 рік    (по договорах)</t>
  </si>
  <si>
    <t>Фінансовий план поточного 2025 року (скорегований)</t>
  </si>
  <si>
    <t xml:space="preserve">У тому числі за кварталами </t>
  </si>
  <si>
    <t>I. Фінансові результати</t>
  </si>
  <si>
    <t>Дохід (виручка) від реалізації продукції (товарів, робіт, послуг)       (р.110+116+120)</t>
  </si>
  <si>
    <t>Дохід за програмою медичних гарантій ( кошти НСЗУ)  в тч:</t>
  </si>
  <si>
    <t>Розширені послуги з первинної мед допомоги окремим категоріям осіб,які захищали незалежність,сувернітет та територіальну цілісність України</t>
  </si>
  <si>
    <t>Доходи попередніх періодів</t>
  </si>
  <si>
    <t xml:space="preserve">Дохід з місцевого бюджету за цільовими програмами                                         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</si>
  <si>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</si>
  <si>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</si>
  <si>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</si>
  <si>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</si>
  <si>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 xml:space="preserve">    друкована продукція (друк бланків)</t>
  </si>
  <si>
    <t xml:space="preserve">    витрати, що здійснюються для підтримання об’єкта в робочому стані (проведення поточного ремонту).  </t>
  </si>
  <si>
    <t>Медикаменти та перев'язувальні матеріали</t>
  </si>
  <si>
    <t>вироби медичного призначення (ПАМПЕРСИ ПАЛІАТИВНА ДОПОМОГА)</t>
  </si>
  <si>
    <t xml:space="preserve">    витрати на електроенергію</t>
  </si>
  <si>
    <t xml:space="preserve"> витрати на водопостачання та водовідведення - абонентська плата</t>
  </si>
  <si>
    <t>Соціальне забезпечення</t>
  </si>
  <si>
    <t>Інші витрати</t>
  </si>
  <si>
    <t xml:space="preserve">     витрати на супровід програмного забезпечення (+Аскеп)</t>
  </si>
  <si>
    <t xml:space="preserve">   запасні частини для автомобілів</t>
  </si>
  <si>
    <t>Інші операційні витрати (розшифрувати*)</t>
  </si>
  <si>
    <t xml:space="preserve">    витрати на звязок, інтернет </t>
  </si>
  <si>
    <t xml:space="preserve">    витрати на інше техічне обслуговування (повірка газо та електролічильників; очистка домоходів, )</t>
  </si>
  <si>
    <t xml:space="preserve">     витрати на службові відрядження,підвищення кваліфікації (добові)</t>
  </si>
  <si>
    <t xml:space="preserve">  Інші послуги (судові збори, нова пошта,  тощо)</t>
  </si>
  <si>
    <t xml:space="preserve">    проектно- кошторисна документація</t>
  </si>
  <si>
    <t xml:space="preserve">   Інше...</t>
  </si>
  <si>
    <t xml:space="preserve">Дохід з місцевого бюджету за цільовими програмами ( Інший операційний дохід: фінансова підтримка місцевого бюджету за цільовою програмою " Про затвердження Програми розвитку медичної допомоги на території Рогатинської міської
територіальної громади на 2025-2027 роки " </t>
  </si>
  <si>
    <t xml:space="preserve">    витрати на водопостачання та водовідведення  + абонплата</t>
  </si>
  <si>
    <t xml:space="preserve">  закупівля палива (дpoва)</t>
  </si>
  <si>
    <t>Закупівля виробів медичного призначення для хворих з орфанними захворюваннями</t>
  </si>
  <si>
    <t>Капітальні інвестиціі</t>
  </si>
  <si>
    <t>Каптальні інвестиції,усього,у тому числі</t>
  </si>
  <si>
    <t>на 1.01</t>
  </si>
  <si>
    <t>на 1.04</t>
  </si>
  <si>
    <t>на 1.07</t>
  </si>
  <si>
    <t>на 1.10</t>
  </si>
  <si>
    <t>Вартість основних засобів</t>
  </si>
  <si>
    <t>Дебіторська заборгованість</t>
  </si>
  <si>
    <t>Кредиторська заборгованість</t>
  </si>
  <si>
    <t>Директор  __________________</t>
  </si>
  <si>
    <t xml:space="preserve">                                (посада)</t>
  </si>
  <si>
    <t xml:space="preserve">               (підпис)</t>
  </si>
  <si>
    <t>Наталія ТОРГАН</t>
  </si>
  <si>
    <t>Економіст_______________________</t>
  </si>
  <si>
    <t xml:space="preserve">                         (посада)</t>
  </si>
  <si>
    <r>
      <t xml:space="preserve">Факт минулого року </t>
    </r>
    <r>
      <rPr>
        <sz val="12"/>
        <color theme="1"/>
        <rFont val="Times New Roman"/>
        <family val="1"/>
        <charset val="204"/>
      </rPr>
      <t>(2023 р.)</t>
    </r>
  </si>
  <si>
    <r>
      <t>Усього доходів  (</t>
    </r>
    <r>
      <rPr>
        <b/>
        <sz val="8"/>
        <color theme="1"/>
        <rFont val="Times New Roman"/>
        <family val="1"/>
        <charset val="204"/>
      </rPr>
      <t>р.110кошти НСЗУ)</t>
    </r>
  </si>
  <si>
    <r>
      <t xml:space="preserve">Усього витрат  ( </t>
    </r>
    <r>
      <rPr>
        <b/>
        <sz val="8"/>
        <color theme="1"/>
        <rFont val="Times New Roman"/>
        <family val="1"/>
        <charset val="204"/>
      </rPr>
      <t>кошти НСЗУ)</t>
    </r>
  </si>
  <si>
    <r>
      <t xml:space="preserve">Усього доходів(р.100)  </t>
    </r>
    <r>
      <rPr>
        <b/>
        <sz val="8"/>
        <color theme="1"/>
        <rFont val="Times New Roman"/>
        <family val="1"/>
        <charset val="204"/>
      </rPr>
      <t>(Кошти НСЗУ+ дохід місцевого бюджету)</t>
    </r>
  </si>
  <si>
    <r>
      <t xml:space="preserve">Усього витрат  </t>
    </r>
    <r>
      <rPr>
        <b/>
        <sz val="8"/>
        <color theme="1"/>
        <rFont val="Times New Roman"/>
        <family val="1"/>
        <charset val="204"/>
      </rPr>
      <t>(Кошти НСЗУ+ дохід місцевого бюджету)</t>
    </r>
  </si>
  <si>
    <t>Фактичні показники за рікс2025р</t>
  </si>
  <si>
    <t xml:space="preserve">  ЗВІТ ПРО ВИКОНАННЯ ФІНАНСОВОГО ПЛАНУ  ПІДПРИЄМСТВА за  2025 рік</t>
  </si>
  <si>
    <t>Залишок доходів попередніх періодів</t>
  </si>
  <si>
    <t>входить в основний пакет</t>
  </si>
  <si>
    <t xml:space="preserve">Дохід з місцевого бюджету за цільовими програмами ( Інший операційний дохід: фінансова підтримка місцевого бюджету за цільовою програмою "Про затвердження Програми розвитку медичної допомоги на території Рогатинської міської територіальної громади на 2025-2027 роки " </t>
  </si>
  <si>
    <t>Вул. Галицька 119-А, м.Рогатин, Івано-Франківський район,  Івано-Франківська обл.,77001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</si>
</sst>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_₴"/>
    <numFmt numFmtId="165" formatCode="_(* #,##0_);_(* \(#,##0\);_(* &quot;-&quot;_);_(@_)"/>
    <numFmt numFmtId="166" formatCode="#,##0.0"/>
    <numFmt numFmtId="167" formatCode="_(* #,##0.0_);_(* \(#,##0.0\);_(* &quot;-&quot;_);_(@_)"/>
    <numFmt numFmtId="168" formatCode="_(* #,##0.00_);_(* \(#,##0.00\);_(* &quot;-&quot;_);_(@_)"/>
  </numFmts>
  <fonts count="32" x14ac:knownFonts="1">
    <font>
      <sz val="12"/>
      <color theme="1"/>
      <name val="Calibri"/>
      <family val="2"/>
      <charset val="204"/>
      <scheme val="minor"/>
    </font>
    <font>
      <sz val="12"/>
      <color rgb="FF006100"/>
      <name val="Calibri"/>
      <family val="2"/>
      <charset val="204"/>
      <scheme val="minor"/>
    </font>
    <font>
      <sz val="15"/>
      <name val="Arial Narrow"/>
      <family val="2"/>
      <charset val="204"/>
    </font>
    <font>
      <sz val="15"/>
      <color rgb="FF00B0F0"/>
      <name val="Arial Narrow"/>
      <family val="2"/>
      <charset val="204"/>
    </font>
    <font>
      <sz val="15"/>
      <color rgb="FFFF0000"/>
      <name val="Arial Narrow"/>
      <family val="2"/>
      <charset val="204"/>
    </font>
    <font>
      <b/>
      <sz val="15"/>
      <name val="Arial Narrow"/>
      <family val="2"/>
      <charset val="204"/>
    </font>
    <font>
      <sz val="15"/>
      <color theme="1"/>
      <name val="Arial Narrow"/>
      <family val="2"/>
      <charset val="204"/>
    </font>
    <font>
      <b/>
      <i/>
      <sz val="15"/>
      <name val="Arial Narrow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5"/>
      <color theme="4" tint="-0.499984740745262"/>
      <name val="Arial Narrow"/>
      <family val="2"/>
      <charset val="204"/>
    </font>
    <font>
      <sz val="11"/>
      <color indexed="60"/>
      <name val="Arial Cyr"/>
      <family val="2"/>
      <charset val="204"/>
    </font>
    <font>
      <sz val="11"/>
      <color indexed="60"/>
      <name val="Calibri"/>
      <family val="2"/>
      <charset val="204"/>
    </font>
    <font>
      <sz val="14"/>
      <name val="Arial Narrow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5"/>
      <color theme="4" tint="-0.499984740745262"/>
      <name val="Arial Narrow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1" fillId="4" borderId="0" applyNumberFormat="0" applyBorder="0" applyAlignment="0" applyProtection="0"/>
    <xf numFmtId="0" fontId="12" fillId="4" borderId="0" applyNumberFormat="0" applyBorder="0" applyAlignment="0" applyProtection="0"/>
  </cellStyleXfs>
  <cellXfs count="25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2" fontId="2" fillId="3" borderId="0" xfId="1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2" fontId="2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2" fillId="3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2" fillId="3" borderId="0" xfId="1" applyNumberFormat="1" applyFont="1" applyFill="1" applyBorder="1"/>
    <xf numFmtId="2" fontId="2" fillId="3" borderId="2" xfId="0" applyNumberFormat="1" applyFont="1" applyFill="1" applyBorder="1"/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2" fontId="2" fillId="3" borderId="1" xfId="1" applyNumberFormat="1" applyFont="1" applyFill="1" applyBorder="1" applyAlignment="1">
      <alignment vertical="center"/>
    </xf>
    <xf numFmtId="164" fontId="4" fillId="0" borderId="1" xfId="0" applyNumberFormat="1" applyFont="1" applyBorder="1" applyAlignment="1"/>
    <xf numFmtId="2" fontId="2" fillId="0" borderId="4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left" vertical="top"/>
    </xf>
    <xf numFmtId="2" fontId="2" fillId="0" borderId="1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vertical="top"/>
    </xf>
    <xf numFmtId="2" fontId="2" fillId="0" borderId="2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vertical="center" wrapText="1"/>
    </xf>
    <xf numFmtId="2" fontId="2" fillId="3" borderId="7" xfId="0" applyNumberFormat="1" applyFont="1" applyFill="1" applyBorder="1" applyAlignment="1">
      <alignment vertical="center"/>
    </xf>
    <xf numFmtId="2" fontId="5" fillId="0" borderId="2" xfId="0" applyNumberFormat="1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2" fontId="2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10" fillId="0" borderId="2" xfId="0" applyFont="1" applyBorder="1"/>
    <xf numFmtId="2" fontId="10" fillId="0" borderId="2" xfId="0" applyNumberFormat="1" applyFont="1" applyBorder="1"/>
    <xf numFmtId="0" fontId="5" fillId="0" borderId="2" xfId="0" applyNumberFormat="1" applyFont="1" applyBorder="1" applyAlignment="1">
      <alignment horizontal="righ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2" fontId="14" fillId="0" borderId="10" xfId="0" applyNumberFormat="1" applyFont="1" applyBorder="1" applyAlignment="1">
      <alignment vertical="center"/>
    </xf>
    <xf numFmtId="0" fontId="18" fillId="0" borderId="13" xfId="0" applyFont="1" applyBorder="1" applyAlignment="1">
      <alignment vertical="center" wrapText="1"/>
    </xf>
    <xf numFmtId="2" fontId="14" fillId="0" borderId="11" xfId="0" applyNumberFormat="1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0" fontId="14" fillId="0" borderId="2" xfId="0" applyFont="1" applyBorder="1" applyAlignment="1">
      <alignment horizontal="left" vertical="center" wrapText="1"/>
    </xf>
    <xf numFmtId="0" fontId="18" fillId="0" borderId="2" xfId="0" quotePrefix="1" applyFont="1" applyBorder="1" applyAlignment="1">
      <alignment horizontal="center" vertical="center"/>
    </xf>
    <xf numFmtId="166" fontId="14" fillId="0" borderId="2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left" vertical="center" wrapText="1"/>
    </xf>
    <xf numFmtId="0" fontId="19" fillId="0" borderId="2" xfId="0" quotePrefix="1" applyFont="1" applyBorder="1" applyAlignment="1">
      <alignment horizontal="center" vertical="center"/>
    </xf>
    <xf numFmtId="166" fontId="20" fillId="0" borderId="2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left" vertical="top" wrapText="1"/>
    </xf>
    <xf numFmtId="0" fontId="20" fillId="3" borderId="2" xfId="0" quotePrefix="1" applyFont="1" applyFill="1" applyBorder="1" applyAlignment="1">
      <alignment horizontal="center" vertical="center"/>
    </xf>
    <xf numFmtId="166" fontId="14" fillId="3" borderId="2" xfId="0" applyNumberFormat="1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167" fontId="14" fillId="3" borderId="2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2" xfId="1" applyFont="1" applyFill="1" applyBorder="1" applyAlignment="1">
      <alignment vertical="center" wrapText="1"/>
    </xf>
    <xf numFmtId="166" fontId="14" fillId="3" borderId="2" xfId="0" applyNumberFormat="1" applyFont="1" applyFill="1" applyBorder="1" applyAlignment="1">
      <alignment horizontal="right" vertical="center" wrapText="1"/>
    </xf>
    <xf numFmtId="0" fontId="18" fillId="3" borderId="2" xfId="1" applyFont="1" applyFill="1" applyBorder="1" applyAlignment="1">
      <alignment vertical="center" wrapText="1"/>
    </xf>
    <xf numFmtId="0" fontId="18" fillId="3" borderId="2" xfId="0" quotePrefix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 wrapText="1"/>
    </xf>
    <xf numFmtId="0" fontId="20" fillId="0" borderId="2" xfId="0" quotePrefix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 wrapText="1"/>
    </xf>
    <xf numFmtId="0" fontId="15" fillId="0" borderId="2" xfId="1" applyFont="1" applyFill="1" applyBorder="1" applyAlignment="1">
      <alignment vertical="center" wrapText="1"/>
    </xf>
    <xf numFmtId="167" fontId="14" fillId="0" borderId="2" xfId="0" applyNumberFormat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/>
    </xf>
    <xf numFmtId="167" fontId="14" fillId="6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167" fontId="18" fillId="0" borderId="2" xfId="0" applyNumberFormat="1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 vertical="center" wrapText="1"/>
    </xf>
    <xf numFmtId="167" fontId="18" fillId="3" borderId="2" xfId="0" applyNumberFormat="1" applyFont="1" applyFill="1" applyBorder="1" applyAlignment="1">
      <alignment horizontal="center" vertical="center"/>
    </xf>
    <xf numFmtId="9" fontId="14" fillId="0" borderId="2" xfId="1" applyNumberFormat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7" fillId="0" borderId="7" xfId="1" applyFont="1" applyFill="1" applyBorder="1" applyAlignment="1">
      <alignment horizontal="left" vertical="center" wrapText="1"/>
    </xf>
    <xf numFmtId="2" fontId="18" fillId="3" borderId="2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167" fontId="21" fillId="0" borderId="2" xfId="0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166" fontId="14" fillId="0" borderId="2" xfId="0" applyNumberFormat="1" applyFont="1" applyBorder="1" applyAlignment="1">
      <alignment horizontal="righ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 wrapText="1"/>
    </xf>
    <xf numFmtId="167" fontId="17" fillId="0" borderId="2" xfId="0" applyNumberFormat="1" applyFont="1" applyBorder="1" applyAlignment="1">
      <alignment horizontal="center" vertical="center" wrapText="1"/>
    </xf>
    <xf numFmtId="2" fontId="16" fillId="3" borderId="2" xfId="0" applyNumberFormat="1" applyFont="1" applyFill="1" applyBorder="1" applyAlignment="1">
      <alignment wrapText="1"/>
    </xf>
    <xf numFmtId="2" fontId="16" fillId="0" borderId="2" xfId="0" applyNumberFormat="1" applyFont="1" applyBorder="1" applyAlignment="1">
      <alignment horizontal="right" wrapText="1"/>
    </xf>
    <xf numFmtId="2" fontId="16" fillId="3" borderId="2" xfId="0" applyNumberFormat="1" applyFont="1" applyFill="1" applyBorder="1" applyAlignment="1">
      <alignment horizontal="right" wrapText="1"/>
    </xf>
    <xf numFmtId="2" fontId="16" fillId="0" borderId="2" xfId="0" applyNumberFormat="1" applyFont="1" applyBorder="1" applyAlignment="1">
      <alignment vertical="center" wrapText="1"/>
    </xf>
    <xf numFmtId="2" fontId="0" fillId="3" borderId="2" xfId="1" applyNumberFormat="1" applyFont="1" applyFill="1" applyBorder="1" applyAlignment="1">
      <alignment horizontal="right" wrapText="1"/>
    </xf>
    <xf numFmtId="2" fontId="16" fillId="3" borderId="2" xfId="0" applyNumberFormat="1" applyFont="1" applyFill="1" applyBorder="1" applyAlignment="1">
      <alignment vertical="center" wrapText="1"/>
    </xf>
    <xf numFmtId="2" fontId="0" fillId="3" borderId="2" xfId="1" applyNumberFormat="1" applyFont="1" applyFill="1" applyBorder="1" applyAlignment="1">
      <alignment vertical="center" wrapText="1"/>
    </xf>
    <xf numFmtId="0" fontId="22" fillId="0" borderId="2" xfId="1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20" fillId="3" borderId="2" xfId="0" applyFont="1" applyFill="1" applyBorder="1" applyAlignment="1">
      <alignment wrapText="1"/>
    </xf>
    <xf numFmtId="0" fontId="20" fillId="3" borderId="2" xfId="0" applyFont="1" applyFill="1" applyBorder="1" applyAlignment="1">
      <alignment horizontal="center" vertical="center"/>
    </xf>
    <xf numFmtId="165" fontId="14" fillId="3" borderId="2" xfId="0" applyNumberFormat="1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wrapText="1"/>
    </xf>
    <xf numFmtId="0" fontId="20" fillId="0" borderId="2" xfId="0" applyFont="1" applyBorder="1" applyAlignment="1"/>
    <xf numFmtId="0" fontId="20" fillId="0" borderId="2" xfId="1" applyFont="1" applyFill="1" applyBorder="1" applyAlignment="1">
      <alignment wrapText="1"/>
    </xf>
    <xf numFmtId="0" fontId="14" fillId="0" borderId="2" xfId="0" applyFont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quotePrefix="1" applyFont="1" applyBorder="1" applyAlignment="1">
      <alignment horizontal="center" vertical="center" wrapText="1"/>
    </xf>
    <xf numFmtId="167" fontId="17" fillId="5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20" fillId="0" borderId="2" xfId="0" quotePrefix="1" applyFont="1" applyBorder="1" applyAlignment="1">
      <alignment horizontal="center" vertical="center" wrapText="1"/>
    </xf>
    <xf numFmtId="167" fontId="18" fillId="5" borderId="2" xfId="0" applyNumberFormat="1" applyFont="1" applyFill="1" applyBorder="1" applyAlignment="1">
      <alignment horizontal="center" vertical="center" wrapText="1"/>
    </xf>
    <xf numFmtId="167" fontId="18" fillId="7" borderId="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2" fontId="18" fillId="0" borderId="1" xfId="0" applyNumberFormat="1" applyFont="1" applyBorder="1" applyAlignment="1">
      <alignment vertical="center" wrapText="1"/>
    </xf>
    <xf numFmtId="168" fontId="14" fillId="0" borderId="2" xfId="0" applyNumberFormat="1" applyFont="1" applyBorder="1" applyAlignment="1">
      <alignment horizontal="center" vertical="center" wrapText="1"/>
    </xf>
    <xf numFmtId="168" fontId="14" fillId="0" borderId="2" xfId="0" applyNumberFormat="1" applyFont="1" applyBorder="1" applyAlignment="1">
      <alignment vertical="center" wrapText="1"/>
    </xf>
    <xf numFmtId="2" fontId="14" fillId="0" borderId="2" xfId="0" applyNumberFormat="1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quotePrefix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right" vertical="center" wrapText="1"/>
    </xf>
    <xf numFmtId="166" fontId="14" fillId="0" borderId="0" xfId="0" applyNumberFormat="1" applyFont="1" applyAlignment="1">
      <alignment horizontal="right" vertical="center" wrapText="1"/>
    </xf>
    <xf numFmtId="2" fontId="20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left" vertical="center"/>
    </xf>
    <xf numFmtId="2" fontId="16" fillId="0" borderId="0" xfId="0" applyNumberFormat="1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2" fontId="14" fillId="0" borderId="11" xfId="0" applyNumberFormat="1" applyFont="1" applyBorder="1" applyAlignment="1">
      <alignment horizontal="right" vertical="center" wrapText="1"/>
    </xf>
    <xf numFmtId="166" fontId="14" fillId="0" borderId="1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2" fontId="16" fillId="0" borderId="0" xfId="0" applyNumberFormat="1" applyFont="1" applyAlignment="1">
      <alignment vertical="center" wrapText="1"/>
    </xf>
    <xf numFmtId="2" fontId="14" fillId="0" borderId="0" xfId="0" applyNumberFormat="1" applyFont="1" applyBorder="1" applyAlignment="1">
      <alignment horizontal="right" vertical="center" wrapText="1"/>
    </xf>
    <xf numFmtId="2" fontId="18" fillId="0" borderId="0" xfId="0" applyNumberFormat="1" applyFont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2" fontId="0" fillId="0" borderId="0" xfId="0" applyNumberFormat="1"/>
    <xf numFmtId="2" fontId="4" fillId="0" borderId="0" xfId="0" applyNumberFormat="1" applyFont="1" applyBorder="1" applyAlignment="1">
      <alignment horizontal="center"/>
    </xf>
    <xf numFmtId="2" fontId="4" fillId="0" borderId="1" xfId="0" applyNumberFormat="1" applyFont="1" applyBorder="1" applyAlignment="1"/>
    <xf numFmtId="2" fontId="4" fillId="0" borderId="0" xfId="0" applyNumberFormat="1" applyFont="1" applyAlignment="1">
      <alignment horizontal="center"/>
    </xf>
    <xf numFmtId="2" fontId="14" fillId="0" borderId="14" xfId="0" applyNumberFormat="1" applyFont="1" applyBorder="1" applyAlignment="1">
      <alignment vertical="center"/>
    </xf>
    <xf numFmtId="2" fontId="18" fillId="0" borderId="14" xfId="0" applyNumberFormat="1" applyFont="1" applyBorder="1" applyAlignment="1">
      <alignment vertical="center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/>
    <xf numFmtId="1" fontId="10" fillId="0" borderId="2" xfId="0" applyNumberFormat="1" applyFont="1" applyBorder="1" applyAlignment="1">
      <alignment horizontal="center" wrapText="1"/>
    </xf>
    <xf numFmtId="2" fontId="26" fillId="0" borderId="0" xfId="0" applyNumberFormat="1" applyFont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2" fontId="27" fillId="0" borderId="0" xfId="0" applyNumberFormat="1" applyFont="1" applyBorder="1" applyAlignment="1">
      <alignment vertical="center"/>
    </xf>
    <xf numFmtId="2" fontId="27" fillId="3" borderId="2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Alignment="1">
      <alignment vertical="center"/>
    </xf>
    <xf numFmtId="2" fontId="27" fillId="0" borderId="2" xfId="0" applyNumberFormat="1" applyFont="1" applyBorder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 wrapText="1"/>
    </xf>
    <xf numFmtId="2" fontId="27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left" vertical="center"/>
    </xf>
    <xf numFmtId="2" fontId="27" fillId="0" borderId="0" xfId="0" applyNumberFormat="1" applyFont="1" applyBorder="1" applyAlignment="1">
      <alignment horizontal="right" vertical="center" wrapText="1"/>
    </xf>
    <xf numFmtId="2" fontId="8" fillId="0" borderId="0" xfId="0" applyNumberFormat="1" applyFont="1" applyAlignment="1">
      <alignment vertical="center" wrapText="1"/>
    </xf>
    <xf numFmtId="0" fontId="9" fillId="0" borderId="0" xfId="0" applyFont="1"/>
    <xf numFmtId="166" fontId="18" fillId="0" borderId="2" xfId="0" applyNumberFormat="1" applyFont="1" applyBorder="1" applyAlignment="1">
      <alignment horizontal="center" vertical="center" wrapText="1"/>
    </xf>
    <xf numFmtId="2" fontId="30" fillId="0" borderId="2" xfId="0" applyNumberFormat="1" applyFont="1" applyBorder="1"/>
    <xf numFmtId="1" fontId="30" fillId="0" borderId="2" xfId="0" applyNumberFormat="1" applyFont="1" applyBorder="1"/>
    <xf numFmtId="0" fontId="31" fillId="0" borderId="0" xfId="0" applyFont="1"/>
    <xf numFmtId="2" fontId="26" fillId="3" borderId="2" xfId="0" applyNumberFormat="1" applyFont="1" applyFill="1" applyBorder="1" applyAlignment="1">
      <alignment horizontal="center" vertical="center" wrapText="1"/>
    </xf>
    <xf numFmtId="2" fontId="21" fillId="3" borderId="2" xfId="0" applyNumberFormat="1" applyFont="1" applyFill="1" applyBorder="1" applyAlignment="1">
      <alignment horizontal="center" vertical="center" wrapText="1"/>
    </xf>
    <xf numFmtId="2" fontId="29" fillId="3" borderId="2" xfId="0" applyNumberFormat="1" applyFont="1" applyFill="1" applyBorder="1" applyAlignment="1">
      <alignment horizontal="center" vertical="center" wrapText="1"/>
    </xf>
    <xf numFmtId="2" fontId="25" fillId="3" borderId="2" xfId="0" applyNumberFormat="1" applyFont="1" applyFill="1" applyBorder="1" applyAlignment="1">
      <alignment horizontal="center" vertical="center" wrapText="1"/>
    </xf>
    <xf numFmtId="2" fontId="14" fillId="3" borderId="0" xfId="0" applyNumberFormat="1" applyFont="1" applyFill="1" applyAlignment="1">
      <alignment vertical="center"/>
    </xf>
    <xf numFmtId="2" fontId="27" fillId="3" borderId="0" xfId="0" applyNumberFormat="1" applyFont="1" applyFill="1" applyAlignment="1">
      <alignment vertical="center"/>
    </xf>
    <xf numFmtId="167" fontId="18" fillId="3" borderId="2" xfId="0" applyNumberFormat="1" applyFont="1" applyFill="1" applyBorder="1" applyAlignment="1">
      <alignment horizontal="center" vertical="center" wrapText="1"/>
    </xf>
    <xf numFmtId="2" fontId="10" fillId="3" borderId="2" xfId="0" applyNumberFormat="1" applyFont="1" applyFill="1" applyBorder="1"/>
    <xf numFmtId="167" fontId="21" fillId="3" borderId="2" xfId="0" applyNumberFormat="1" applyFont="1" applyFill="1" applyBorder="1" applyAlignment="1">
      <alignment horizontal="center" vertical="center" wrapText="1"/>
    </xf>
    <xf numFmtId="167" fontId="17" fillId="3" borderId="2" xfId="0" applyNumberFormat="1" applyFont="1" applyFill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 vertical="center" wrapText="1"/>
    </xf>
    <xf numFmtId="1" fontId="10" fillId="3" borderId="2" xfId="0" applyNumberFormat="1" applyFont="1" applyFill="1" applyBorder="1"/>
    <xf numFmtId="164" fontId="14" fillId="3" borderId="2" xfId="0" applyNumberFormat="1" applyFont="1" applyFill="1" applyBorder="1" applyAlignment="1">
      <alignment horizontal="center" vertical="center" wrapText="1"/>
    </xf>
    <xf numFmtId="2" fontId="18" fillId="8" borderId="2" xfId="0" applyNumberFormat="1" applyFont="1" applyFill="1" applyBorder="1" applyAlignment="1">
      <alignment horizontal="center" vertical="center" wrapText="1"/>
    </xf>
    <xf numFmtId="2" fontId="26" fillId="8" borderId="2" xfId="0" applyNumberFormat="1" applyFont="1" applyFill="1" applyBorder="1" applyAlignment="1">
      <alignment horizontal="center" vertical="center" wrapText="1"/>
    </xf>
    <xf numFmtId="2" fontId="10" fillId="8" borderId="2" xfId="0" applyNumberFormat="1" applyFont="1" applyFill="1" applyBorder="1"/>
    <xf numFmtId="1" fontId="10" fillId="8" borderId="2" xfId="0" applyNumberFormat="1" applyFont="1" applyFill="1" applyBorder="1"/>
    <xf numFmtId="2" fontId="14" fillId="8" borderId="2" xfId="0" applyNumberFormat="1" applyFont="1" applyFill="1" applyBorder="1" applyAlignment="1">
      <alignment horizontal="center" vertical="center" wrapText="1"/>
    </xf>
    <xf numFmtId="167" fontId="14" fillId="8" borderId="2" xfId="0" applyNumberFormat="1" applyFont="1" applyFill="1" applyBorder="1" applyAlignment="1">
      <alignment horizontal="center" vertical="center" wrapText="1"/>
    </xf>
    <xf numFmtId="2" fontId="27" fillId="8" borderId="2" xfId="0" applyNumberFormat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2" fontId="20" fillId="3" borderId="2" xfId="0" applyNumberFormat="1" applyFont="1" applyFill="1" applyBorder="1" applyAlignment="1">
      <alignment horizontal="center" vertical="center" wrapText="1"/>
    </xf>
    <xf numFmtId="2" fontId="28" fillId="3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2" fontId="16" fillId="0" borderId="10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166" fontId="14" fillId="0" borderId="0" xfId="0" applyNumberFormat="1" applyFont="1" applyAlignment="1">
      <alignment horizontal="left" vertical="center" wrapText="1"/>
    </xf>
    <xf numFmtId="2" fontId="14" fillId="0" borderId="11" xfId="0" applyNumberFormat="1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2" fillId="0" borderId="3" xfId="0" applyNumberFormat="1" applyFont="1" applyBorder="1"/>
    <xf numFmtId="2" fontId="2" fillId="0" borderId="4" xfId="0" applyNumberFormat="1" applyFont="1" applyBorder="1"/>
    <xf numFmtId="2" fontId="2" fillId="0" borderId="2" xfId="0" applyNumberFormat="1" applyFont="1" applyBorder="1"/>
    <xf numFmtId="2" fontId="2" fillId="0" borderId="0" xfId="0" applyNumberFormat="1" applyFont="1" applyBorder="1"/>
    <xf numFmtId="0" fontId="2" fillId="0" borderId="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center" vertical="center" wrapText="1" shrinkToFit="1"/>
    </xf>
    <xf numFmtId="2" fontId="2" fillId="0" borderId="9" xfId="0" applyNumberFormat="1" applyFont="1" applyBorder="1" applyAlignment="1">
      <alignment horizontal="center" vertical="center" wrapText="1" shrinkToFi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</cellXfs>
  <cellStyles count="4">
    <cellStyle name="Neutral" xfId="3"/>
    <cellStyle name="Гарний" xfId="1" builtinId="26"/>
    <cellStyle name="Звичайний" xfId="0" builtinId="0"/>
    <cellStyle name="Нейтраль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tabSelected="1" view="pageBreakPreview" topLeftCell="A122" zoomScale="76" zoomScaleNormal="76" zoomScaleSheetLayoutView="76" workbookViewId="0">
      <selection activeCell="G149" sqref="G149"/>
    </sheetView>
  </sheetViews>
  <sheetFormatPr defaultRowHeight="15.75" x14ac:dyDescent="0.25"/>
  <cols>
    <col min="1" max="1" width="51.875" customWidth="1"/>
    <col min="2" max="2" width="8.625" customWidth="1"/>
    <col min="3" max="3" width="10.25" hidden="1" customWidth="1"/>
    <col min="4" max="5" width="12.375" customWidth="1"/>
    <col min="6" max="6" width="13.125" style="167" customWidth="1"/>
    <col min="7" max="7" width="14" style="188" customWidth="1"/>
    <col min="8" max="8" width="11.25" customWidth="1"/>
    <col min="9" max="9" width="11.5" customWidth="1"/>
    <col min="10" max="10" width="11.75" customWidth="1"/>
    <col min="11" max="11" width="14" customWidth="1"/>
    <col min="12" max="12" width="10.875" customWidth="1"/>
    <col min="13" max="13" width="16" style="173" customWidth="1"/>
  </cols>
  <sheetData>
    <row r="1" spans="1:11" ht="19.5" x14ac:dyDescent="0.3">
      <c r="A1" s="1"/>
      <c r="B1" s="2"/>
      <c r="C1" s="3"/>
      <c r="D1" s="4"/>
      <c r="E1" s="5"/>
      <c r="F1" s="168"/>
      <c r="G1" s="4"/>
      <c r="H1" s="6"/>
      <c r="I1" s="7" t="s">
        <v>0</v>
      </c>
      <c r="J1" s="8"/>
      <c r="K1" s="6"/>
    </row>
    <row r="2" spans="1:11" ht="19.5" x14ac:dyDescent="0.3">
      <c r="A2" s="1"/>
      <c r="B2" s="2"/>
      <c r="C2" s="3"/>
      <c r="D2" s="2"/>
      <c r="E2" s="5"/>
      <c r="F2" s="168"/>
      <c r="G2" s="228" t="s">
        <v>1</v>
      </c>
      <c r="H2" s="228"/>
      <c r="I2" s="228"/>
      <c r="J2" s="228"/>
      <c r="K2" s="228"/>
    </row>
    <row r="3" spans="1:11" ht="19.5" x14ac:dyDescent="0.3">
      <c r="A3" s="1"/>
      <c r="B3" s="2"/>
      <c r="C3" s="3"/>
      <c r="D3" s="2"/>
      <c r="E3" s="5"/>
      <c r="F3" s="168"/>
      <c r="G3" s="228" t="s">
        <v>2</v>
      </c>
      <c r="H3" s="228"/>
      <c r="I3" s="228"/>
      <c r="J3" s="228"/>
      <c r="K3" s="228"/>
    </row>
    <row r="4" spans="1:11" ht="19.5" x14ac:dyDescent="0.3">
      <c r="A4" s="9" t="s">
        <v>3</v>
      </c>
      <c r="B4" s="2"/>
      <c r="C4" s="3"/>
      <c r="D4" s="4"/>
      <c r="E4" s="5"/>
      <c r="F4" s="168"/>
      <c r="G4" s="4"/>
      <c r="H4" s="6"/>
      <c r="I4" s="6"/>
      <c r="J4" s="229" t="s">
        <v>4</v>
      </c>
      <c r="K4" s="229"/>
    </row>
    <row r="5" spans="1:11" ht="19.5" x14ac:dyDescent="0.3">
      <c r="A5" s="10" t="s">
        <v>5</v>
      </c>
      <c r="B5" s="2"/>
      <c r="C5" s="3"/>
      <c r="D5" s="4"/>
      <c r="E5" s="5"/>
      <c r="F5" s="168"/>
      <c r="G5" s="4"/>
      <c r="H5" s="11"/>
      <c r="I5" s="11"/>
      <c r="J5" s="12"/>
      <c r="K5" s="13"/>
    </row>
    <row r="6" spans="1:11" ht="19.5" x14ac:dyDescent="0.3">
      <c r="A6" s="10" t="s">
        <v>5</v>
      </c>
      <c r="B6" s="2"/>
      <c r="C6" s="3"/>
      <c r="D6" s="4"/>
      <c r="E6" s="5"/>
      <c r="F6" s="168"/>
      <c r="G6" s="4"/>
      <c r="H6" s="11"/>
      <c r="I6" s="11"/>
      <c r="J6" s="8" t="s">
        <v>112</v>
      </c>
      <c r="K6" s="6"/>
    </row>
    <row r="7" spans="1:11" ht="19.5" x14ac:dyDescent="0.3">
      <c r="A7" s="10" t="s">
        <v>5</v>
      </c>
      <c r="B7" s="2"/>
      <c r="C7" s="3"/>
      <c r="D7" s="4"/>
      <c r="E7" s="5"/>
      <c r="F7" s="168"/>
      <c r="G7" s="4"/>
      <c r="H7" s="11"/>
      <c r="I7" s="11"/>
      <c r="J7" s="8"/>
      <c r="K7" s="6"/>
    </row>
    <row r="8" spans="1:11" ht="19.5" x14ac:dyDescent="0.3">
      <c r="A8" s="10" t="s">
        <v>111</v>
      </c>
      <c r="B8" s="2"/>
      <c r="C8" s="3"/>
      <c r="D8" s="4"/>
      <c r="E8" s="5"/>
      <c r="F8" s="168"/>
      <c r="G8" s="4"/>
      <c r="H8" s="11"/>
      <c r="I8" s="11"/>
      <c r="J8" s="14" t="s">
        <v>6</v>
      </c>
      <c r="K8" s="15" t="s">
        <v>7</v>
      </c>
    </row>
    <row r="9" spans="1:11" ht="19.5" x14ac:dyDescent="0.3">
      <c r="A9" s="1"/>
      <c r="B9" s="2"/>
      <c r="C9" s="3"/>
      <c r="D9" s="4"/>
      <c r="E9" s="5"/>
      <c r="F9" s="168"/>
      <c r="G9" s="4"/>
      <c r="H9" s="11"/>
      <c r="I9" s="11"/>
      <c r="J9" s="14" t="s">
        <v>8</v>
      </c>
      <c r="K9" s="15"/>
    </row>
    <row r="10" spans="1:11" ht="19.5" x14ac:dyDescent="0.3">
      <c r="A10" s="1"/>
      <c r="B10" s="16"/>
      <c r="C10" s="3"/>
      <c r="D10" s="17"/>
      <c r="E10" s="5"/>
      <c r="F10" s="168"/>
      <c r="G10" s="17"/>
      <c r="H10" s="11"/>
      <c r="I10" s="11"/>
      <c r="J10" s="14" t="s">
        <v>9</v>
      </c>
      <c r="K10" s="15"/>
    </row>
    <row r="11" spans="1:11" ht="19.5" x14ac:dyDescent="0.3">
      <c r="A11" s="1"/>
      <c r="B11" s="2"/>
      <c r="C11" s="3"/>
      <c r="D11" s="4"/>
      <c r="E11" s="5"/>
      <c r="F11" s="168"/>
      <c r="G11" s="4"/>
      <c r="H11" s="11"/>
      <c r="I11" s="11"/>
      <c r="J11" s="14" t="s">
        <v>10</v>
      </c>
      <c r="K11" s="15"/>
    </row>
    <row r="12" spans="1:11" ht="19.5" x14ac:dyDescent="0.3">
      <c r="A12" s="1"/>
      <c r="B12" s="2"/>
      <c r="C12" s="3"/>
      <c r="D12" s="4"/>
      <c r="E12" s="5"/>
      <c r="F12" s="168"/>
      <c r="G12" s="4"/>
      <c r="H12" s="11"/>
      <c r="I12" s="11"/>
      <c r="J12" s="230" t="s">
        <v>11</v>
      </c>
      <c r="K12" s="231"/>
    </row>
    <row r="13" spans="1:11" ht="19.5" x14ac:dyDescent="0.3">
      <c r="A13" s="1"/>
      <c r="B13" s="2"/>
      <c r="C13" s="3"/>
      <c r="D13" s="4"/>
      <c r="E13" s="5"/>
      <c r="F13" s="168"/>
      <c r="G13" s="4"/>
      <c r="H13" s="11"/>
      <c r="I13" s="11"/>
      <c r="J13" s="232" t="s">
        <v>13</v>
      </c>
      <c r="K13" s="232"/>
    </row>
    <row r="14" spans="1:11" ht="19.5" x14ac:dyDescent="0.3">
      <c r="A14" s="1"/>
      <c r="B14" s="2"/>
      <c r="C14" s="3"/>
      <c r="D14" s="4"/>
      <c r="E14" s="5"/>
      <c r="F14" s="168"/>
      <c r="G14" s="4"/>
      <c r="H14" s="11"/>
      <c r="I14" s="11"/>
      <c r="J14" s="233"/>
      <c r="K14" s="233"/>
    </row>
    <row r="15" spans="1:11" ht="19.5" x14ac:dyDescent="0.3">
      <c r="A15" s="1"/>
      <c r="B15" s="234"/>
      <c r="C15" s="234"/>
      <c r="D15" s="234"/>
      <c r="E15" s="234"/>
      <c r="F15" s="234"/>
      <c r="G15" s="234"/>
      <c r="H15" s="11"/>
      <c r="I15" s="11"/>
      <c r="J15" s="233"/>
      <c r="K15" s="233"/>
    </row>
    <row r="16" spans="1:11" ht="19.5" customHeight="1" x14ac:dyDescent="0.3">
      <c r="A16" s="235" t="s">
        <v>14</v>
      </c>
      <c r="B16" s="236"/>
      <c r="C16" s="236"/>
      <c r="D16" s="236"/>
      <c r="E16" s="236"/>
      <c r="F16" s="236"/>
      <c r="G16" s="236"/>
      <c r="H16" s="236"/>
      <c r="I16" s="237"/>
      <c r="J16" s="18" t="s">
        <v>15</v>
      </c>
      <c r="K16" s="41">
        <v>41838805</v>
      </c>
    </row>
    <row r="17" spans="1:13" ht="19.5" x14ac:dyDescent="0.3">
      <c r="A17" s="19" t="s">
        <v>16</v>
      </c>
      <c r="B17" s="20" t="s">
        <v>17</v>
      </c>
      <c r="C17" s="21"/>
      <c r="D17" s="22"/>
      <c r="E17" s="23"/>
      <c r="F17" s="169"/>
      <c r="G17" s="22"/>
      <c r="H17" s="13"/>
      <c r="I17" s="24"/>
      <c r="J17" s="14" t="s">
        <v>18</v>
      </c>
      <c r="K17" s="25"/>
    </row>
    <row r="18" spans="1:13" ht="19.5" x14ac:dyDescent="0.25">
      <c r="A18" s="19" t="s">
        <v>19</v>
      </c>
      <c r="B18" s="238" t="s">
        <v>20</v>
      </c>
      <c r="C18" s="238"/>
      <c r="D18" s="238"/>
      <c r="E18" s="238"/>
      <c r="F18" s="238"/>
      <c r="G18" s="238"/>
      <c r="H18" s="13"/>
      <c r="I18" s="24"/>
      <c r="J18" s="14" t="s">
        <v>21</v>
      </c>
      <c r="K18" s="25"/>
    </row>
    <row r="19" spans="1:13" ht="19.5" customHeight="1" x14ac:dyDescent="0.25">
      <c r="A19" s="19" t="s">
        <v>22</v>
      </c>
      <c r="B19" s="238" t="s">
        <v>23</v>
      </c>
      <c r="C19" s="238"/>
      <c r="D19" s="238"/>
      <c r="E19" s="238"/>
      <c r="F19" s="238"/>
      <c r="G19" s="238"/>
      <c r="H19" s="26"/>
      <c r="I19" s="27"/>
      <c r="J19" s="14" t="s">
        <v>12</v>
      </c>
      <c r="K19" s="28"/>
    </row>
    <row r="20" spans="1:13" ht="20.25" customHeight="1" x14ac:dyDescent="0.25">
      <c r="A20" s="19" t="s">
        <v>24</v>
      </c>
      <c r="B20" s="238" t="s">
        <v>25</v>
      </c>
      <c r="C20" s="238"/>
      <c r="D20" s="238"/>
      <c r="E20" s="238"/>
      <c r="F20" s="238"/>
      <c r="G20" s="238"/>
      <c r="H20" s="26"/>
      <c r="I20" s="27"/>
      <c r="J20" s="14" t="s">
        <v>26</v>
      </c>
      <c r="K20" s="29"/>
    </row>
    <row r="21" spans="1:13" ht="20.25" customHeight="1" x14ac:dyDescent="0.25">
      <c r="A21" s="19" t="s">
        <v>27</v>
      </c>
      <c r="B21" s="238" t="s">
        <v>28</v>
      </c>
      <c r="C21" s="238"/>
      <c r="D21" s="238"/>
      <c r="E21" s="238"/>
      <c r="F21" s="238"/>
      <c r="G21" s="238"/>
      <c r="H21" s="26"/>
      <c r="I21" s="30"/>
      <c r="J21" s="31" t="s">
        <v>29</v>
      </c>
      <c r="K21" s="32" t="s">
        <v>30</v>
      </c>
    </row>
    <row r="22" spans="1:13" ht="20.25" customHeight="1" x14ac:dyDescent="0.25">
      <c r="A22" s="19" t="s">
        <v>31</v>
      </c>
      <c r="B22" s="238" t="s">
        <v>32</v>
      </c>
      <c r="C22" s="238"/>
      <c r="D22" s="238"/>
      <c r="E22" s="238"/>
      <c r="F22" s="238"/>
      <c r="G22" s="238"/>
      <c r="H22" s="239" t="s">
        <v>33</v>
      </c>
      <c r="I22" s="239"/>
      <c r="J22" s="240"/>
      <c r="K22" s="33"/>
    </row>
    <row r="23" spans="1:13" ht="20.25" customHeight="1" x14ac:dyDescent="0.25">
      <c r="A23" s="19" t="s">
        <v>34</v>
      </c>
      <c r="B23" s="238" t="s">
        <v>35</v>
      </c>
      <c r="C23" s="238"/>
      <c r="D23" s="238"/>
      <c r="E23" s="238"/>
      <c r="F23" s="238"/>
      <c r="G23" s="238"/>
      <c r="H23" s="239" t="s">
        <v>36</v>
      </c>
      <c r="I23" s="239"/>
      <c r="J23" s="240"/>
      <c r="K23" s="34"/>
    </row>
    <row r="24" spans="1:13" ht="39" customHeight="1" x14ac:dyDescent="0.25">
      <c r="A24" s="19" t="s">
        <v>37</v>
      </c>
      <c r="B24" s="247">
        <v>120</v>
      </c>
      <c r="C24" s="247"/>
      <c r="D24" s="247"/>
      <c r="E24" s="247"/>
      <c r="F24" s="247"/>
      <c r="G24" s="247"/>
      <c r="H24" s="26"/>
      <c r="I24" s="26"/>
      <c r="J24" s="35"/>
      <c r="K24" s="27"/>
    </row>
    <row r="25" spans="1:13" ht="20.25" customHeight="1" x14ac:dyDescent="0.25">
      <c r="A25" s="19" t="s">
        <v>38</v>
      </c>
      <c r="B25" s="248" t="s">
        <v>173</v>
      </c>
      <c r="C25" s="248"/>
      <c r="D25" s="248"/>
      <c r="E25" s="248"/>
      <c r="F25" s="248"/>
      <c r="G25" s="248"/>
      <c r="H25" s="248"/>
      <c r="I25" s="248"/>
      <c r="J25" s="248"/>
      <c r="K25" s="249"/>
    </row>
    <row r="26" spans="1:13" ht="20.25" customHeight="1" x14ac:dyDescent="0.25">
      <c r="A26" s="19" t="s">
        <v>39</v>
      </c>
      <c r="B26" s="250" t="s">
        <v>40</v>
      </c>
      <c r="C26" s="250"/>
      <c r="D26" s="250"/>
      <c r="E26" s="250"/>
      <c r="F26" s="250"/>
      <c r="G26" s="250"/>
      <c r="H26" s="26"/>
      <c r="I26" s="26"/>
      <c r="J26" s="35"/>
      <c r="K26" s="27"/>
    </row>
    <row r="27" spans="1:13" ht="20.25" customHeight="1" x14ac:dyDescent="0.25">
      <c r="A27" s="19" t="s">
        <v>41</v>
      </c>
      <c r="B27" s="245" t="s">
        <v>42</v>
      </c>
      <c r="C27" s="245"/>
      <c r="D27" s="245"/>
      <c r="E27" s="245"/>
      <c r="F27" s="245"/>
      <c r="G27" s="245"/>
      <c r="H27" s="13"/>
      <c r="I27" s="13"/>
      <c r="J27" s="12"/>
      <c r="K27" s="24"/>
    </row>
    <row r="28" spans="1:13" ht="20.25" customHeight="1" x14ac:dyDescent="0.3">
      <c r="A28" s="10"/>
      <c r="B28" s="36"/>
      <c r="C28" s="37"/>
      <c r="D28" s="4"/>
      <c r="E28" s="38"/>
      <c r="F28" s="170"/>
      <c r="G28" s="4"/>
      <c r="H28" s="6"/>
      <c r="I28" s="6"/>
      <c r="J28" s="8"/>
      <c r="K28" s="6"/>
    </row>
    <row r="29" spans="1:13" ht="20.25" customHeight="1" x14ac:dyDescent="0.25">
      <c r="A29" s="246" t="s">
        <v>169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6"/>
    </row>
    <row r="30" spans="1:13" ht="20.25" customHeight="1" x14ac:dyDescent="0.25">
      <c r="A30" s="46"/>
      <c r="B30" s="47"/>
      <c r="C30" s="46"/>
      <c r="D30" s="48"/>
      <c r="E30" s="46"/>
      <c r="F30" s="48"/>
      <c r="G30" s="177"/>
      <c r="H30" s="48"/>
      <c r="I30" s="48"/>
      <c r="J30" s="48"/>
      <c r="K30" s="162" t="s">
        <v>43</v>
      </c>
    </row>
    <row r="31" spans="1:13" ht="20.25" customHeight="1" x14ac:dyDescent="0.25">
      <c r="A31" s="253" t="s">
        <v>44</v>
      </c>
      <c r="B31" s="254" t="s">
        <v>45</v>
      </c>
      <c r="C31" s="254" t="s">
        <v>163</v>
      </c>
      <c r="D31" s="251" t="s">
        <v>113</v>
      </c>
      <c r="E31" s="251" t="s">
        <v>114</v>
      </c>
      <c r="F31" s="252" t="s">
        <v>115</v>
      </c>
      <c r="G31" s="217" t="s">
        <v>168</v>
      </c>
      <c r="H31" s="251" t="s">
        <v>116</v>
      </c>
      <c r="I31" s="251"/>
      <c r="J31" s="251"/>
      <c r="K31" s="251"/>
      <c r="L31" s="241" t="s">
        <v>46</v>
      </c>
      <c r="M31" s="243" t="s">
        <v>47</v>
      </c>
    </row>
    <row r="32" spans="1:13" ht="57.75" customHeight="1" x14ac:dyDescent="0.25">
      <c r="A32" s="253"/>
      <c r="B32" s="254"/>
      <c r="C32" s="254"/>
      <c r="D32" s="251"/>
      <c r="E32" s="251"/>
      <c r="F32" s="252"/>
      <c r="G32" s="218"/>
      <c r="H32" s="49" t="s">
        <v>48</v>
      </c>
      <c r="I32" s="49" t="s">
        <v>49</v>
      </c>
      <c r="J32" s="49" t="s">
        <v>50</v>
      </c>
      <c r="K32" s="49" t="s">
        <v>51</v>
      </c>
      <c r="L32" s="242"/>
      <c r="M32" s="244"/>
    </row>
    <row r="33" spans="1:13" ht="19.5" x14ac:dyDescent="0.25">
      <c r="A33" s="50">
        <v>1</v>
      </c>
      <c r="B33" s="51">
        <v>2</v>
      </c>
      <c r="C33" s="51">
        <v>3</v>
      </c>
      <c r="D33" s="52">
        <v>3</v>
      </c>
      <c r="E33" s="52">
        <v>4</v>
      </c>
      <c r="F33" s="165">
        <v>5</v>
      </c>
      <c r="G33" s="178">
        <v>6</v>
      </c>
      <c r="H33" s="52">
        <v>7</v>
      </c>
      <c r="I33" s="52">
        <v>8</v>
      </c>
      <c r="J33" s="52">
        <v>9</v>
      </c>
      <c r="K33" s="52">
        <v>10</v>
      </c>
      <c r="L33" s="216">
        <v>10</v>
      </c>
      <c r="M33" s="174">
        <v>11</v>
      </c>
    </row>
    <row r="34" spans="1:13" ht="19.5" customHeight="1" x14ac:dyDescent="0.3">
      <c r="A34" s="219" t="s">
        <v>117</v>
      </c>
      <c r="B34" s="219"/>
      <c r="C34" s="219"/>
      <c r="D34" s="219"/>
      <c r="E34" s="53"/>
      <c r="F34" s="54"/>
      <c r="G34" s="179"/>
      <c r="H34" s="44"/>
      <c r="I34" s="44"/>
      <c r="J34" s="44"/>
      <c r="K34" s="171"/>
      <c r="L34" s="39"/>
      <c r="M34" s="175"/>
    </row>
    <row r="35" spans="1:13" ht="19.5" customHeight="1" x14ac:dyDescent="0.3">
      <c r="A35" s="222" t="s">
        <v>52</v>
      </c>
      <c r="B35" s="222"/>
      <c r="C35" s="222"/>
      <c r="D35" s="222"/>
      <c r="E35" s="55"/>
      <c r="F35" s="56"/>
      <c r="G35" s="179"/>
      <c r="H35" s="57"/>
      <c r="I35" s="57"/>
      <c r="J35" s="57"/>
      <c r="K35" s="172"/>
      <c r="L35" s="39"/>
      <c r="M35" s="175"/>
    </row>
    <row r="36" spans="1:13" s="192" customFormat="1" ht="47.25" customHeight="1" x14ac:dyDescent="0.3">
      <c r="A36" s="166" t="s">
        <v>118</v>
      </c>
      <c r="B36" s="59">
        <v>100</v>
      </c>
      <c r="C36" s="189">
        <v>9443</v>
      </c>
      <c r="D36" s="90">
        <f>D37+D45</f>
        <v>29583.600000000002</v>
      </c>
      <c r="E36" s="97">
        <f>E37+E45</f>
        <v>29872.2</v>
      </c>
      <c r="F36" s="97">
        <v>28667.17</v>
      </c>
      <c r="G36" s="193">
        <f>G37+G46+G44</f>
        <v>29943</v>
      </c>
      <c r="H36" s="97">
        <f>H37+H45+H44</f>
        <v>6996.71</v>
      </c>
      <c r="I36" s="97">
        <f>I37+I45+I44</f>
        <v>6380.78</v>
      </c>
      <c r="J36" s="97">
        <f>J37+J45+J44</f>
        <v>7133.64</v>
      </c>
      <c r="K36" s="97">
        <f>K37+K45+K44</f>
        <v>9431.93</v>
      </c>
      <c r="L36" s="190">
        <f>G36-F36</f>
        <v>1275.8300000000017</v>
      </c>
      <c r="M36" s="191">
        <f>G36/F36*100</f>
        <v>104.4504916250889</v>
      </c>
    </row>
    <row r="37" spans="1:13" ht="39" x14ac:dyDescent="0.3">
      <c r="A37" s="62" t="s">
        <v>119</v>
      </c>
      <c r="B37" s="63">
        <v>110</v>
      </c>
      <c r="C37" s="64"/>
      <c r="D37" s="65">
        <f>D38+D40+D41+D42</f>
        <v>28583.600000000002</v>
      </c>
      <c r="E37" s="214">
        <f>E38+E40+E41+E42+E43+E44+E39</f>
        <v>28366.7</v>
      </c>
      <c r="F37" s="214">
        <v>21167.71</v>
      </c>
      <c r="G37" s="215">
        <f>G38+G39+G40+G43</f>
        <v>22530.9</v>
      </c>
      <c r="H37" s="214">
        <f>H38+H39+H40+H42+H43</f>
        <v>5557.8</v>
      </c>
      <c r="I37" s="214">
        <f>I38+I39+I40+I42+I43</f>
        <v>5856.7</v>
      </c>
      <c r="J37" s="214">
        <f>J38+J39+J40+J42+J43</f>
        <v>5558.1</v>
      </c>
      <c r="K37" s="214">
        <f>K38+K39+K40+K42+K43</f>
        <v>5558.3</v>
      </c>
      <c r="L37" s="40">
        <f t="shared" ref="L37:L51" si="0">G37-F37</f>
        <v>1363.1900000000023</v>
      </c>
      <c r="M37" s="175">
        <f t="shared" ref="M37:M100" si="1">G37/F37*100</f>
        <v>106.43995028276561</v>
      </c>
    </row>
    <row r="38" spans="1:13" ht="19.5" x14ac:dyDescent="0.3">
      <c r="A38" s="66" t="s">
        <v>53</v>
      </c>
      <c r="B38" s="67">
        <v>111</v>
      </c>
      <c r="C38" s="68">
        <v>1909.2</v>
      </c>
      <c r="D38" s="69">
        <v>24345.200000000001</v>
      </c>
      <c r="E38" s="70">
        <v>22956.7</v>
      </c>
      <c r="F38" s="69">
        <v>20819.91</v>
      </c>
      <c r="G38" s="180">
        <v>22229.200000000001</v>
      </c>
      <c r="H38" s="69">
        <v>5557.3</v>
      </c>
      <c r="I38" s="69">
        <v>5557.3</v>
      </c>
      <c r="J38" s="69">
        <v>5557.3</v>
      </c>
      <c r="K38" s="69">
        <v>5557.3</v>
      </c>
      <c r="L38" s="40">
        <f t="shared" si="0"/>
        <v>1409.2900000000009</v>
      </c>
      <c r="M38" s="175">
        <f t="shared" si="1"/>
        <v>106.76895337203666</v>
      </c>
    </row>
    <row r="39" spans="1:13" ht="40.5" customHeight="1" x14ac:dyDescent="0.3">
      <c r="A39" s="71" t="s">
        <v>55</v>
      </c>
      <c r="B39" s="67">
        <v>113</v>
      </c>
      <c r="C39" s="68"/>
      <c r="D39" s="69">
        <v>7.6</v>
      </c>
      <c r="E39" s="70">
        <v>10</v>
      </c>
      <c r="F39" s="69">
        <v>4.2</v>
      </c>
      <c r="G39" s="180">
        <v>0</v>
      </c>
      <c r="H39" s="69">
        <v>0</v>
      </c>
      <c r="I39" s="69">
        <v>0</v>
      </c>
      <c r="J39" s="69">
        <v>0</v>
      </c>
      <c r="K39" s="69">
        <v>0</v>
      </c>
      <c r="L39" s="40">
        <f t="shared" si="0"/>
        <v>-4.2</v>
      </c>
      <c r="M39" s="176" t="s">
        <v>171</v>
      </c>
    </row>
    <row r="40" spans="1:13" ht="44.45" customHeight="1" x14ac:dyDescent="0.3">
      <c r="A40" s="71" t="s">
        <v>54</v>
      </c>
      <c r="B40" s="67">
        <v>112</v>
      </c>
      <c r="C40" s="68"/>
      <c r="D40" s="69">
        <v>4125.6000000000004</v>
      </c>
      <c r="E40" s="70">
        <v>5400</v>
      </c>
      <c r="F40" s="69">
        <v>300.39999999999998</v>
      </c>
      <c r="G40" s="180">
        <v>299.89999999999998</v>
      </c>
      <c r="H40" s="69">
        <v>0.5</v>
      </c>
      <c r="I40" s="69">
        <v>299.39999999999998</v>
      </c>
      <c r="J40" s="69">
        <v>0</v>
      </c>
      <c r="K40" s="69">
        <v>0</v>
      </c>
      <c r="L40" s="40">
        <f t="shared" si="0"/>
        <v>-0.5</v>
      </c>
      <c r="M40" s="175">
        <f t="shared" si="1"/>
        <v>99.833555259653792</v>
      </c>
    </row>
    <row r="41" spans="1:13" ht="3.6" hidden="1" customHeight="1" x14ac:dyDescent="0.3">
      <c r="A41" s="71"/>
      <c r="B41" s="67"/>
      <c r="C41" s="68"/>
      <c r="D41" s="69"/>
      <c r="E41" s="70"/>
      <c r="F41" s="69"/>
      <c r="G41" s="180"/>
      <c r="H41" s="69"/>
      <c r="I41" s="69"/>
      <c r="J41" s="69"/>
      <c r="K41" s="69"/>
      <c r="L41" s="40">
        <f t="shared" si="0"/>
        <v>0</v>
      </c>
      <c r="M41" s="175" t="e">
        <f t="shared" si="1"/>
        <v>#DIV/0!</v>
      </c>
    </row>
    <row r="42" spans="1:13" ht="56.25" x14ac:dyDescent="0.3">
      <c r="A42" s="72" t="s">
        <v>56</v>
      </c>
      <c r="B42" s="67">
        <v>114</v>
      </c>
      <c r="C42" s="68"/>
      <c r="D42" s="69">
        <v>112.8</v>
      </c>
      <c r="E42" s="73">
        <v>0</v>
      </c>
      <c r="F42" s="69">
        <f t="shared" ref="F42" si="2">SUM(H42:K42)</f>
        <v>0</v>
      </c>
      <c r="G42" s="180">
        <v>0</v>
      </c>
      <c r="H42" s="69">
        <v>0</v>
      </c>
      <c r="I42" s="69">
        <v>0</v>
      </c>
      <c r="J42" s="69">
        <v>0</v>
      </c>
      <c r="K42" s="69">
        <v>0</v>
      </c>
      <c r="L42" s="40">
        <f t="shared" si="0"/>
        <v>0</v>
      </c>
      <c r="M42" s="175">
        <v>0</v>
      </c>
    </row>
    <row r="43" spans="1:13" ht="75" x14ac:dyDescent="0.3">
      <c r="A43" s="72" t="s">
        <v>120</v>
      </c>
      <c r="B43" s="67">
        <v>115</v>
      </c>
      <c r="C43" s="68"/>
      <c r="D43" s="69">
        <v>0</v>
      </c>
      <c r="E43" s="73">
        <v>0</v>
      </c>
      <c r="F43" s="69">
        <v>43.2</v>
      </c>
      <c r="G43" s="180">
        <v>1.8</v>
      </c>
      <c r="H43" s="69">
        <v>0</v>
      </c>
      <c r="I43" s="69">
        <v>0</v>
      </c>
      <c r="J43" s="69">
        <v>0.8</v>
      </c>
      <c r="K43" s="69">
        <v>1</v>
      </c>
      <c r="L43" s="40">
        <f t="shared" si="0"/>
        <v>-41.400000000000006</v>
      </c>
      <c r="M43" s="175">
        <f t="shared" si="1"/>
        <v>4.1666666666666661</v>
      </c>
    </row>
    <row r="44" spans="1:13" ht="19.5" x14ac:dyDescent="0.3">
      <c r="A44" s="72" t="s">
        <v>121</v>
      </c>
      <c r="B44" s="67">
        <v>116</v>
      </c>
      <c r="C44" s="68"/>
      <c r="D44" s="69">
        <v>0</v>
      </c>
      <c r="E44" s="73">
        <v>0</v>
      </c>
      <c r="F44" s="69">
        <f>H44+I44+J44+K44</f>
        <v>5371.5</v>
      </c>
      <c r="G44" s="180">
        <v>5371.5</v>
      </c>
      <c r="H44" s="69">
        <v>566.41</v>
      </c>
      <c r="I44" s="69">
        <v>122.08</v>
      </c>
      <c r="J44" s="69">
        <v>1163.08</v>
      </c>
      <c r="K44" s="69">
        <v>3519.93</v>
      </c>
      <c r="L44" s="40">
        <f t="shared" si="0"/>
        <v>0</v>
      </c>
      <c r="M44" s="175">
        <f t="shared" si="1"/>
        <v>100</v>
      </c>
    </row>
    <row r="45" spans="1:13" ht="37.5" x14ac:dyDescent="0.3">
      <c r="A45" s="74" t="s">
        <v>122</v>
      </c>
      <c r="B45" s="75">
        <v>120</v>
      </c>
      <c r="C45" s="70">
        <f>SUM(C46:C46)</f>
        <v>0</v>
      </c>
      <c r="D45" s="69">
        <v>1000</v>
      </c>
      <c r="E45" s="70">
        <v>1505.5</v>
      </c>
      <c r="F45" s="69">
        <v>1875.5</v>
      </c>
      <c r="G45" s="180">
        <f>G46</f>
        <v>2040.6</v>
      </c>
      <c r="H45" s="69">
        <v>872.5</v>
      </c>
      <c r="I45" s="69">
        <f>I46+I47</f>
        <v>402.00000000000006</v>
      </c>
      <c r="J45" s="69">
        <f>J46+J47</f>
        <v>412.45999999999992</v>
      </c>
      <c r="K45" s="69">
        <f>K46+K47</f>
        <v>353.7</v>
      </c>
      <c r="L45" s="40">
        <f t="shared" si="0"/>
        <v>165.09999999999991</v>
      </c>
      <c r="M45" s="175">
        <f t="shared" si="1"/>
        <v>108.80298587043455</v>
      </c>
    </row>
    <row r="46" spans="1:13" ht="131.25" x14ac:dyDescent="0.3">
      <c r="A46" s="76" t="s">
        <v>172</v>
      </c>
      <c r="B46" s="77">
        <v>121</v>
      </c>
      <c r="C46" s="78"/>
      <c r="D46" s="61">
        <v>1000</v>
      </c>
      <c r="E46" s="70">
        <v>1505.5</v>
      </c>
      <c r="F46" s="69">
        <v>1875.5</v>
      </c>
      <c r="G46" s="180">
        <v>2040.6</v>
      </c>
      <c r="H46" s="61">
        <v>826.65</v>
      </c>
      <c r="I46" s="61">
        <f>I99</f>
        <v>402.00000000000006</v>
      </c>
      <c r="J46" s="61">
        <f>J99</f>
        <v>412.45999999999992</v>
      </c>
      <c r="K46" s="165">
        <f>K99</f>
        <v>353.7</v>
      </c>
      <c r="L46" s="40">
        <f t="shared" si="0"/>
        <v>165.09999999999991</v>
      </c>
      <c r="M46" s="175">
        <f t="shared" si="1"/>
        <v>108.80298587043455</v>
      </c>
    </row>
    <row r="47" spans="1:13" ht="19.5" x14ac:dyDescent="0.3">
      <c r="A47" s="79"/>
      <c r="B47" s="77"/>
      <c r="C47" s="78"/>
      <c r="D47" s="69"/>
      <c r="E47" s="70"/>
      <c r="F47" s="69">
        <v>0</v>
      </c>
      <c r="G47" s="180"/>
      <c r="H47" s="61">
        <v>0</v>
      </c>
      <c r="I47" s="61">
        <v>0</v>
      </c>
      <c r="J47" s="61">
        <v>0</v>
      </c>
      <c r="K47" s="165">
        <v>0</v>
      </c>
      <c r="L47" s="40">
        <f t="shared" si="0"/>
        <v>0</v>
      </c>
      <c r="M47" s="175"/>
    </row>
    <row r="48" spans="1:13" ht="19.5" x14ac:dyDescent="0.3">
      <c r="A48" s="58" t="s">
        <v>82</v>
      </c>
      <c r="B48" s="81">
        <v>122</v>
      </c>
      <c r="C48" s="82">
        <f>SUM(C49:C49)</f>
        <v>18</v>
      </c>
      <c r="D48" s="69"/>
      <c r="E48" s="70">
        <v>0</v>
      </c>
      <c r="F48" s="69">
        <v>0</v>
      </c>
      <c r="G48" s="180"/>
      <c r="H48" s="69">
        <v>0</v>
      </c>
      <c r="I48" s="69">
        <f>SUM(I49:I49)</f>
        <v>0</v>
      </c>
      <c r="J48" s="69">
        <f>SUM(J49:J49)</f>
        <v>0</v>
      </c>
      <c r="K48" s="69">
        <f>SUM(K49:K49)</f>
        <v>1E-3</v>
      </c>
      <c r="L48" s="40">
        <f t="shared" si="0"/>
        <v>0</v>
      </c>
      <c r="M48" s="175"/>
    </row>
    <row r="49" spans="1:13" ht="19.5" x14ac:dyDescent="0.3">
      <c r="A49" s="83" t="s">
        <v>83</v>
      </c>
      <c r="B49" s="84">
        <v>123</v>
      </c>
      <c r="C49" s="60">
        <v>18</v>
      </c>
      <c r="D49" s="85"/>
      <c r="E49" s="70">
        <v>0</v>
      </c>
      <c r="F49" s="69">
        <v>0</v>
      </c>
      <c r="G49" s="180"/>
      <c r="H49" s="61">
        <v>0</v>
      </c>
      <c r="I49" s="61"/>
      <c r="J49" s="61"/>
      <c r="K49" s="165">
        <v>1E-3</v>
      </c>
      <c r="L49" s="40">
        <f t="shared" si="0"/>
        <v>0</v>
      </c>
      <c r="M49" s="175"/>
    </row>
    <row r="50" spans="1:13" ht="19.5" customHeight="1" x14ac:dyDescent="0.3">
      <c r="A50" s="221" t="s">
        <v>123</v>
      </c>
      <c r="B50" s="219"/>
      <c r="C50" s="219"/>
      <c r="D50" s="219"/>
      <c r="E50" s="86"/>
      <c r="F50" s="44"/>
      <c r="G50" s="181"/>
      <c r="H50" s="44"/>
      <c r="I50" s="44"/>
      <c r="J50" s="44"/>
      <c r="K50" s="171"/>
      <c r="L50" s="40">
        <f t="shared" si="0"/>
        <v>0</v>
      </c>
      <c r="M50" s="175"/>
    </row>
    <row r="51" spans="1:13" ht="19.5" customHeight="1" x14ac:dyDescent="0.3">
      <c r="A51" s="87" t="s">
        <v>124</v>
      </c>
      <c r="B51" s="88">
        <v>130</v>
      </c>
      <c r="C51" s="89">
        <v>-7952.8</v>
      </c>
      <c r="D51" s="90">
        <v>20927.599999999999</v>
      </c>
      <c r="E51" s="89">
        <v>19399</v>
      </c>
      <c r="F51" s="97">
        <v>18467.12</v>
      </c>
      <c r="G51" s="193">
        <v>18112.2</v>
      </c>
      <c r="H51" s="90">
        <v>4206.3</v>
      </c>
      <c r="I51" s="90">
        <v>4344.1000000000004</v>
      </c>
      <c r="J51" s="90">
        <v>4584.6000000000004</v>
      </c>
      <c r="K51" s="90">
        <v>4977.2</v>
      </c>
      <c r="L51" s="40">
        <f t="shared" si="0"/>
        <v>-354.91999999999825</v>
      </c>
      <c r="M51" s="175">
        <f t="shared" si="1"/>
        <v>98.078097721788794</v>
      </c>
    </row>
    <row r="52" spans="1:13" ht="22.5" x14ac:dyDescent="0.3">
      <c r="A52" s="87" t="s">
        <v>125</v>
      </c>
      <c r="B52" s="88">
        <v>140</v>
      </c>
      <c r="C52" s="89">
        <v>-1788.3</v>
      </c>
      <c r="D52" s="90">
        <v>4594.2</v>
      </c>
      <c r="E52" s="89">
        <v>4253.2</v>
      </c>
      <c r="F52" s="97">
        <v>3989.44</v>
      </c>
      <c r="G52" s="193">
        <v>3835.6</v>
      </c>
      <c r="H52" s="90">
        <v>905.38</v>
      </c>
      <c r="I52" s="90">
        <v>920.5</v>
      </c>
      <c r="J52" s="90">
        <v>998.27</v>
      </c>
      <c r="K52" s="90">
        <v>1011.45</v>
      </c>
      <c r="L52" s="40">
        <f>G52-F52</f>
        <v>-153.84000000000015</v>
      </c>
      <c r="M52" s="175">
        <f t="shared" si="1"/>
        <v>96.143819683965674</v>
      </c>
    </row>
    <row r="53" spans="1:13" ht="45" x14ac:dyDescent="0.3">
      <c r="A53" s="87" t="s">
        <v>126</v>
      </c>
      <c r="B53" s="88">
        <v>150</v>
      </c>
      <c r="C53" s="89">
        <v>-323.89999999999998</v>
      </c>
      <c r="D53" s="91">
        <f>D54+D55+D56+D57+D58</f>
        <v>815</v>
      </c>
      <c r="E53" s="89">
        <v>983.2</v>
      </c>
      <c r="F53" s="97">
        <v>923.2</v>
      </c>
      <c r="G53" s="193">
        <v>668.8</v>
      </c>
      <c r="H53" s="90">
        <f>H54+H55+H56+H57+H58</f>
        <v>179.17000000000002</v>
      </c>
      <c r="I53" s="90">
        <f t="shared" ref="I53:K53" si="3">I54+I55+I56+I57+I58</f>
        <v>183.89999999999998</v>
      </c>
      <c r="J53" s="90">
        <f t="shared" si="3"/>
        <v>319.95</v>
      </c>
      <c r="K53" s="90">
        <f t="shared" si="3"/>
        <v>235.78000000000003</v>
      </c>
      <c r="L53" s="40">
        <f t="shared" ref="L53:L116" si="4">G53-F53</f>
        <v>-254.40000000000009</v>
      </c>
      <c r="M53" s="175">
        <f t="shared" si="1"/>
        <v>72.443674176776412</v>
      </c>
    </row>
    <row r="54" spans="1:13" ht="19.5" x14ac:dyDescent="0.3">
      <c r="A54" s="92" t="s">
        <v>63</v>
      </c>
      <c r="B54" s="50">
        <v>151</v>
      </c>
      <c r="C54" s="80"/>
      <c r="D54" s="61">
        <v>500</v>
      </c>
      <c r="E54" s="80">
        <v>700</v>
      </c>
      <c r="F54" s="97">
        <v>500</v>
      </c>
      <c r="G54" s="193">
        <v>509.5</v>
      </c>
      <c r="H54" s="61">
        <v>100.37</v>
      </c>
      <c r="I54" s="61">
        <v>125</v>
      </c>
      <c r="J54" s="61">
        <v>125</v>
      </c>
      <c r="K54" s="165">
        <v>159.13</v>
      </c>
      <c r="L54" s="40">
        <f t="shared" si="4"/>
        <v>9.5</v>
      </c>
      <c r="M54" s="175">
        <f t="shared" si="1"/>
        <v>101.89999999999999</v>
      </c>
    </row>
    <row r="55" spans="1:13" ht="31.5" customHeight="1" x14ac:dyDescent="0.3">
      <c r="A55" s="58" t="s">
        <v>62</v>
      </c>
      <c r="B55" s="50">
        <v>152</v>
      </c>
      <c r="C55" s="80"/>
      <c r="D55" s="61">
        <v>100</v>
      </c>
      <c r="E55" s="80">
        <v>90.2</v>
      </c>
      <c r="F55" s="97">
        <v>90.2</v>
      </c>
      <c r="G55" s="193">
        <v>77.5</v>
      </c>
      <c r="H55" s="61">
        <v>25</v>
      </c>
      <c r="I55" s="61">
        <v>15.2</v>
      </c>
      <c r="J55" s="61">
        <v>16.649999999999999</v>
      </c>
      <c r="K55" s="165">
        <v>20.65</v>
      </c>
      <c r="L55" s="40">
        <f t="shared" si="4"/>
        <v>-12.700000000000003</v>
      </c>
      <c r="M55" s="175">
        <f t="shared" si="1"/>
        <v>85.920177383592005</v>
      </c>
    </row>
    <row r="56" spans="1:13" ht="19.5" x14ac:dyDescent="0.3">
      <c r="A56" s="58" t="s">
        <v>64</v>
      </c>
      <c r="B56" s="50">
        <v>153</v>
      </c>
      <c r="C56" s="80"/>
      <c r="D56" s="61">
        <v>50</v>
      </c>
      <c r="E56" s="80">
        <v>50</v>
      </c>
      <c r="F56" s="97">
        <v>50</v>
      </c>
      <c r="G56" s="193">
        <v>53.8</v>
      </c>
      <c r="H56" s="61">
        <v>12.5</v>
      </c>
      <c r="I56" s="61">
        <v>12.5</v>
      </c>
      <c r="J56" s="61">
        <v>12.5</v>
      </c>
      <c r="K56" s="165">
        <v>16.3</v>
      </c>
      <c r="L56" s="40">
        <f t="shared" si="4"/>
        <v>3.7999999999999972</v>
      </c>
      <c r="M56" s="175">
        <f t="shared" si="1"/>
        <v>107.59999999999998</v>
      </c>
    </row>
    <row r="57" spans="1:13" ht="19.5" x14ac:dyDescent="0.3">
      <c r="A57" s="58" t="s">
        <v>127</v>
      </c>
      <c r="B57" s="50">
        <v>154</v>
      </c>
      <c r="C57" s="80"/>
      <c r="D57" s="61">
        <v>15</v>
      </c>
      <c r="E57" s="80">
        <v>18</v>
      </c>
      <c r="F57" s="97">
        <v>33</v>
      </c>
      <c r="G57" s="193">
        <v>28</v>
      </c>
      <c r="H57" s="61">
        <v>10</v>
      </c>
      <c r="I57" s="61">
        <v>0</v>
      </c>
      <c r="J57" s="61">
        <v>17.600000000000001</v>
      </c>
      <c r="K57" s="165">
        <v>0.4</v>
      </c>
      <c r="L57" s="40">
        <f t="shared" si="4"/>
        <v>-5</v>
      </c>
      <c r="M57" s="175">
        <f t="shared" si="1"/>
        <v>84.848484848484844</v>
      </c>
    </row>
    <row r="58" spans="1:13" ht="0.75" hidden="1" customHeight="1" x14ac:dyDescent="0.3">
      <c r="A58" s="93" t="s">
        <v>128</v>
      </c>
      <c r="B58" s="50">
        <v>155</v>
      </c>
      <c r="C58" s="80"/>
      <c r="D58" s="61">
        <v>150</v>
      </c>
      <c r="E58" s="80">
        <v>125</v>
      </c>
      <c r="F58" s="97">
        <f>H58+I58+J58+K58</f>
        <v>250</v>
      </c>
      <c r="G58" s="193"/>
      <c r="H58" s="61">
        <v>31.3</v>
      </c>
      <c r="I58" s="61">
        <v>31.2</v>
      </c>
      <c r="J58" s="61">
        <v>148.19999999999999</v>
      </c>
      <c r="K58" s="165">
        <v>39.299999999999997</v>
      </c>
      <c r="L58" s="40">
        <f t="shared" si="4"/>
        <v>-250</v>
      </c>
      <c r="M58" s="175">
        <f t="shared" si="1"/>
        <v>0</v>
      </c>
    </row>
    <row r="59" spans="1:13" ht="45" x14ac:dyDescent="0.3">
      <c r="A59" s="87" t="s">
        <v>129</v>
      </c>
      <c r="B59" s="88">
        <v>160</v>
      </c>
      <c r="C59" s="89">
        <v>-297.89999999999998</v>
      </c>
      <c r="D59" s="90">
        <f t="shared" ref="D59" si="5">D60+D61+D62+D63+D64+D65</f>
        <v>1141.8</v>
      </c>
      <c r="E59" s="199">
        <v>1649.8</v>
      </c>
      <c r="F59" s="97">
        <v>1119.8</v>
      </c>
      <c r="G59" s="193">
        <v>751.96</v>
      </c>
      <c r="H59" s="97">
        <f>H60+H61+H62+H63+H64+H65</f>
        <v>407.35</v>
      </c>
      <c r="I59" s="97">
        <f t="shared" ref="I59:K59" si="6">I60+I61+I62+I63+I64+I65</f>
        <v>137</v>
      </c>
      <c r="J59" s="97">
        <f t="shared" si="6"/>
        <v>67.8</v>
      </c>
      <c r="K59" s="97">
        <f t="shared" si="6"/>
        <v>139.81</v>
      </c>
      <c r="L59" s="200">
        <f t="shared" si="4"/>
        <v>-367.83999999999992</v>
      </c>
      <c r="M59" s="175">
        <f t="shared" si="1"/>
        <v>67.151277013752463</v>
      </c>
    </row>
    <row r="60" spans="1:13" ht="202.5" hidden="1" customHeight="1" x14ac:dyDescent="0.3">
      <c r="A60" s="94" t="s">
        <v>57</v>
      </c>
      <c r="B60" s="50">
        <v>161</v>
      </c>
      <c r="C60" s="80"/>
      <c r="D60" s="61">
        <v>26.8</v>
      </c>
      <c r="E60" s="80">
        <v>0</v>
      </c>
      <c r="F60" s="97">
        <f t="shared" ref="F60" si="7">H60+I60+J60+K60</f>
        <v>0</v>
      </c>
      <c r="G60" s="193"/>
      <c r="H60" s="61"/>
      <c r="I60" s="61"/>
      <c r="J60" s="61"/>
      <c r="K60" s="165"/>
      <c r="L60" s="40">
        <f t="shared" si="4"/>
        <v>0</v>
      </c>
      <c r="M60" s="175" t="e">
        <f t="shared" si="1"/>
        <v>#DIV/0!</v>
      </c>
    </row>
    <row r="61" spans="1:13" ht="19.5" x14ac:dyDescent="0.3">
      <c r="A61" s="95" t="s">
        <v>58</v>
      </c>
      <c r="B61" s="50">
        <v>162</v>
      </c>
      <c r="C61" s="80"/>
      <c r="D61" s="61">
        <v>175</v>
      </c>
      <c r="E61" s="80">
        <v>282.60000000000002</v>
      </c>
      <c r="F61" s="97">
        <v>222.6</v>
      </c>
      <c r="G61" s="193">
        <v>136.96</v>
      </c>
      <c r="H61" s="61">
        <v>70.650000000000006</v>
      </c>
      <c r="I61" s="61">
        <v>26.5</v>
      </c>
      <c r="J61" s="61">
        <v>0</v>
      </c>
      <c r="K61" s="165">
        <v>39.81</v>
      </c>
      <c r="L61" s="40">
        <f t="shared" si="4"/>
        <v>-85.639999999999986</v>
      </c>
      <c r="M61" s="175">
        <f t="shared" si="1"/>
        <v>61.527403414195867</v>
      </c>
    </row>
    <row r="62" spans="1:13" ht="19.5" x14ac:dyDescent="0.3">
      <c r="A62" s="95" t="s">
        <v>59</v>
      </c>
      <c r="B62" s="50">
        <v>163</v>
      </c>
      <c r="C62" s="80"/>
      <c r="D62" s="61">
        <v>140</v>
      </c>
      <c r="E62" s="80">
        <v>515.6</v>
      </c>
      <c r="F62" s="97">
        <v>345.6</v>
      </c>
      <c r="G62" s="193">
        <v>123</v>
      </c>
      <c r="H62" s="61">
        <v>55.2</v>
      </c>
      <c r="I62" s="61">
        <v>0</v>
      </c>
      <c r="J62" s="61">
        <v>67.8</v>
      </c>
      <c r="K62" s="165">
        <v>0</v>
      </c>
      <c r="L62" s="40">
        <f t="shared" si="4"/>
        <v>-222.60000000000002</v>
      </c>
      <c r="M62" s="175">
        <f t="shared" si="1"/>
        <v>35.590277777777771</v>
      </c>
    </row>
    <row r="63" spans="1:13" ht="37.5" x14ac:dyDescent="0.3">
      <c r="A63" s="95" t="s">
        <v>130</v>
      </c>
      <c r="B63" s="50">
        <v>164</v>
      </c>
      <c r="C63" s="80"/>
      <c r="D63" s="61">
        <v>750</v>
      </c>
      <c r="E63" s="80">
        <v>800</v>
      </c>
      <c r="F63" s="97">
        <v>500</v>
      </c>
      <c r="G63" s="193">
        <v>492</v>
      </c>
      <c r="H63" s="61">
        <v>281.5</v>
      </c>
      <c r="I63" s="61">
        <v>110.5</v>
      </c>
      <c r="J63" s="61">
        <v>0</v>
      </c>
      <c r="K63" s="165">
        <v>100</v>
      </c>
      <c r="L63" s="40">
        <f t="shared" si="4"/>
        <v>-8</v>
      </c>
      <c r="M63" s="175">
        <f t="shared" si="1"/>
        <v>98.4</v>
      </c>
    </row>
    <row r="64" spans="1:13" ht="19.5" x14ac:dyDescent="0.3">
      <c r="A64" s="58" t="s">
        <v>60</v>
      </c>
      <c r="B64" s="50">
        <v>165</v>
      </c>
      <c r="C64" s="80"/>
      <c r="D64" s="61">
        <v>30</v>
      </c>
      <c r="E64" s="80">
        <v>31.6</v>
      </c>
      <c r="F64" s="97">
        <v>31.6</v>
      </c>
      <c r="G64" s="193">
        <v>0</v>
      </c>
      <c r="H64" s="61">
        <v>0</v>
      </c>
      <c r="I64" s="61">
        <v>0</v>
      </c>
      <c r="J64" s="61">
        <v>0</v>
      </c>
      <c r="K64" s="165">
        <v>0</v>
      </c>
      <c r="L64" s="40">
        <f t="shared" si="4"/>
        <v>-31.6</v>
      </c>
      <c r="M64" s="175">
        <f t="shared" si="1"/>
        <v>0</v>
      </c>
    </row>
    <row r="65" spans="1:13" ht="19.5" x14ac:dyDescent="0.3">
      <c r="A65" s="58" t="s">
        <v>61</v>
      </c>
      <c r="B65" s="50">
        <v>166</v>
      </c>
      <c r="C65" s="80"/>
      <c r="D65" s="61">
        <v>20</v>
      </c>
      <c r="E65" s="80">
        <v>20</v>
      </c>
      <c r="F65" s="97">
        <v>20</v>
      </c>
      <c r="G65" s="193">
        <v>0</v>
      </c>
      <c r="H65" s="61">
        <v>0</v>
      </c>
      <c r="I65" s="61">
        <v>0</v>
      </c>
      <c r="J65" s="61">
        <v>0</v>
      </c>
      <c r="K65" s="165">
        <v>0</v>
      </c>
      <c r="L65" s="40">
        <f t="shared" si="4"/>
        <v>-20</v>
      </c>
      <c r="M65" s="175">
        <f t="shared" si="1"/>
        <v>0</v>
      </c>
    </row>
    <row r="66" spans="1:13" ht="40.5" x14ac:dyDescent="0.3">
      <c r="A66" s="96" t="s">
        <v>84</v>
      </c>
      <c r="B66" s="88">
        <v>170</v>
      </c>
      <c r="C66" s="78"/>
      <c r="D66" s="97">
        <f>D67+D68+D69+D70+D71</f>
        <v>1100.7</v>
      </c>
      <c r="E66" s="70">
        <v>600</v>
      </c>
      <c r="F66" s="97">
        <v>511.2</v>
      </c>
      <c r="G66" s="193">
        <v>321.99</v>
      </c>
      <c r="H66" s="69">
        <f>H67+H68</f>
        <v>59</v>
      </c>
      <c r="I66" s="69">
        <f>I67+I68+I69+I70+I71</f>
        <v>4</v>
      </c>
      <c r="J66" s="69">
        <f>J67+J68+J69+J70+J71</f>
        <v>100.4</v>
      </c>
      <c r="K66" s="69">
        <f>K67+K68+K69+K70+K71</f>
        <v>347.8</v>
      </c>
      <c r="L66" s="40">
        <f t="shared" si="4"/>
        <v>-189.20999999999998</v>
      </c>
      <c r="M66" s="175">
        <f t="shared" si="1"/>
        <v>62.987089201877936</v>
      </c>
    </row>
    <row r="67" spans="1:13" ht="19.5" x14ac:dyDescent="0.3">
      <c r="A67" s="98" t="s">
        <v>131</v>
      </c>
      <c r="B67" s="50">
        <v>171</v>
      </c>
      <c r="C67" s="78"/>
      <c r="D67" s="61">
        <v>508.7</v>
      </c>
      <c r="E67" s="70">
        <v>250</v>
      </c>
      <c r="F67" s="97">
        <v>250</v>
      </c>
      <c r="G67" s="193">
        <v>124.19</v>
      </c>
      <c r="H67" s="69">
        <v>0</v>
      </c>
      <c r="I67" s="69">
        <v>0</v>
      </c>
      <c r="J67" s="69">
        <v>90</v>
      </c>
      <c r="K67" s="69">
        <v>160</v>
      </c>
      <c r="L67" s="40">
        <f t="shared" si="4"/>
        <v>-125.81</v>
      </c>
      <c r="M67" s="175">
        <f t="shared" si="1"/>
        <v>49.675999999999995</v>
      </c>
    </row>
    <row r="68" spans="1:13" ht="19.5" x14ac:dyDescent="0.3">
      <c r="A68" s="58" t="s">
        <v>65</v>
      </c>
      <c r="B68" s="50">
        <v>172</v>
      </c>
      <c r="C68" s="80">
        <v>-134.19999999999999</v>
      </c>
      <c r="D68" s="61">
        <v>540</v>
      </c>
      <c r="E68" s="80">
        <v>350</v>
      </c>
      <c r="F68" s="97">
        <v>256.2</v>
      </c>
      <c r="G68" s="193">
        <v>186.9</v>
      </c>
      <c r="H68" s="61">
        <v>59</v>
      </c>
      <c r="I68" s="61">
        <v>4</v>
      </c>
      <c r="J68" s="61">
        <v>10.4</v>
      </c>
      <c r="K68" s="165">
        <v>182.8</v>
      </c>
      <c r="L68" s="40">
        <f t="shared" si="4"/>
        <v>-69.299999999999983</v>
      </c>
      <c r="M68" s="175">
        <f t="shared" si="1"/>
        <v>72.950819672131146</v>
      </c>
    </row>
    <row r="69" spans="1:13" ht="19.5" x14ac:dyDescent="0.3">
      <c r="A69" s="99" t="s">
        <v>66</v>
      </c>
      <c r="B69" s="50">
        <v>173</v>
      </c>
      <c r="C69" s="78"/>
      <c r="D69" s="61">
        <v>31.56</v>
      </c>
      <c r="E69" s="80">
        <v>0</v>
      </c>
      <c r="F69" s="97">
        <v>5</v>
      </c>
      <c r="G69" s="193">
        <v>10.9</v>
      </c>
      <c r="H69" s="61">
        <v>0</v>
      </c>
      <c r="I69" s="61">
        <v>0</v>
      </c>
      <c r="J69" s="61">
        <v>0</v>
      </c>
      <c r="K69" s="165">
        <v>5</v>
      </c>
      <c r="L69" s="40">
        <f t="shared" si="4"/>
        <v>5.9</v>
      </c>
      <c r="M69" s="175">
        <f t="shared" si="1"/>
        <v>218.00000000000003</v>
      </c>
    </row>
    <row r="70" spans="1:13" ht="19.5" x14ac:dyDescent="0.3">
      <c r="A70" s="58" t="s">
        <v>67</v>
      </c>
      <c r="B70" s="50">
        <v>173</v>
      </c>
      <c r="C70" s="78"/>
      <c r="D70" s="61">
        <v>20</v>
      </c>
      <c r="E70" s="80">
        <v>0</v>
      </c>
      <c r="F70" s="97">
        <v>0</v>
      </c>
      <c r="G70" s="193">
        <v>0</v>
      </c>
      <c r="H70" s="61">
        <v>0</v>
      </c>
      <c r="I70" s="61">
        <v>0</v>
      </c>
      <c r="J70" s="61">
        <v>0</v>
      </c>
      <c r="K70" s="165">
        <v>0</v>
      </c>
      <c r="L70" s="40">
        <f t="shared" si="4"/>
        <v>0</v>
      </c>
      <c r="M70" s="175">
        <v>0</v>
      </c>
    </row>
    <row r="71" spans="1:13" ht="37.5" x14ac:dyDescent="0.3">
      <c r="A71" s="58" t="s">
        <v>132</v>
      </c>
      <c r="B71" s="50">
        <v>174</v>
      </c>
      <c r="C71" s="78"/>
      <c r="D71" s="61">
        <v>0.44</v>
      </c>
      <c r="E71" s="80">
        <v>0</v>
      </c>
      <c r="F71" s="97">
        <v>0</v>
      </c>
      <c r="G71" s="193">
        <v>0</v>
      </c>
      <c r="H71" s="61">
        <v>0</v>
      </c>
      <c r="I71" s="61">
        <v>0</v>
      </c>
      <c r="J71" s="61">
        <v>0</v>
      </c>
      <c r="K71" s="165">
        <v>0</v>
      </c>
      <c r="L71" s="40">
        <f t="shared" si="4"/>
        <v>0</v>
      </c>
      <c r="M71" s="175">
        <v>0</v>
      </c>
    </row>
    <row r="72" spans="1:13" ht="19.5" x14ac:dyDescent="0.3">
      <c r="A72" s="58" t="s">
        <v>133</v>
      </c>
      <c r="B72" s="88">
        <v>180</v>
      </c>
      <c r="C72" s="89">
        <v>-109.7</v>
      </c>
      <c r="D72" s="90">
        <v>0</v>
      </c>
      <c r="E72" s="89">
        <v>0</v>
      </c>
      <c r="F72" s="97">
        <v>0</v>
      </c>
      <c r="G72" s="193">
        <v>0</v>
      </c>
      <c r="H72" s="61">
        <v>0</v>
      </c>
      <c r="I72" s="61">
        <v>0</v>
      </c>
      <c r="J72" s="61">
        <v>0</v>
      </c>
      <c r="K72" s="165">
        <v>0</v>
      </c>
      <c r="L72" s="40">
        <f t="shared" si="4"/>
        <v>0</v>
      </c>
      <c r="M72" s="175">
        <v>0</v>
      </c>
    </row>
    <row r="73" spans="1:13" ht="22.5" x14ac:dyDescent="0.3">
      <c r="A73" s="87" t="s">
        <v>134</v>
      </c>
      <c r="B73" s="100">
        <v>190</v>
      </c>
      <c r="C73" s="101"/>
      <c r="D73" s="102">
        <f>D74+D75+D76+D77+D78+D80</f>
        <v>290</v>
      </c>
      <c r="E73" s="201">
        <v>463.9</v>
      </c>
      <c r="F73" s="194">
        <v>453.85</v>
      </c>
      <c r="G73" s="195">
        <v>312.89999999999998</v>
      </c>
      <c r="H73" s="194">
        <f>H74+H75+H76+H77+H78+H80+H79</f>
        <v>191.10000000000002</v>
      </c>
      <c r="I73" s="194">
        <f t="shared" ref="I73:K73" si="8">I74+I75+I76+I77+I78+I80+I79</f>
        <v>32.65</v>
      </c>
      <c r="J73" s="194">
        <f t="shared" si="8"/>
        <v>57.55</v>
      </c>
      <c r="K73" s="194">
        <f t="shared" si="8"/>
        <v>31.599999999999998</v>
      </c>
      <c r="L73" s="40">
        <f t="shared" si="4"/>
        <v>-140.95000000000005</v>
      </c>
      <c r="M73" s="175">
        <f t="shared" si="1"/>
        <v>68.943483529800588</v>
      </c>
    </row>
    <row r="74" spans="1:13" ht="19.5" x14ac:dyDescent="0.3">
      <c r="A74" s="58" t="s">
        <v>78</v>
      </c>
      <c r="B74" s="50">
        <v>191</v>
      </c>
      <c r="C74" s="80"/>
      <c r="D74" s="61">
        <v>30</v>
      </c>
      <c r="E74" s="70">
        <v>36</v>
      </c>
      <c r="F74" s="97">
        <v>36</v>
      </c>
      <c r="G74" s="193">
        <v>36</v>
      </c>
      <c r="H74" s="69">
        <v>9</v>
      </c>
      <c r="I74" s="69">
        <v>9</v>
      </c>
      <c r="J74" s="69">
        <v>9</v>
      </c>
      <c r="K74" s="69">
        <v>9</v>
      </c>
      <c r="L74" s="40">
        <f t="shared" si="4"/>
        <v>0</v>
      </c>
      <c r="M74" s="175">
        <f t="shared" si="1"/>
        <v>100</v>
      </c>
    </row>
    <row r="75" spans="1:13" ht="19.5" x14ac:dyDescent="0.3">
      <c r="A75" s="58" t="s">
        <v>79</v>
      </c>
      <c r="B75" s="50">
        <v>192</v>
      </c>
      <c r="C75" s="80"/>
      <c r="D75" s="61">
        <v>25</v>
      </c>
      <c r="E75" s="80">
        <v>30</v>
      </c>
      <c r="F75" s="97">
        <v>45</v>
      </c>
      <c r="G75" s="193">
        <v>38.9</v>
      </c>
      <c r="H75" s="61">
        <v>7.5</v>
      </c>
      <c r="I75" s="61">
        <v>7.5</v>
      </c>
      <c r="J75" s="61">
        <v>7.5</v>
      </c>
      <c r="K75" s="165">
        <v>16.399999999999999</v>
      </c>
      <c r="L75" s="40">
        <f t="shared" si="4"/>
        <v>-6.1000000000000014</v>
      </c>
      <c r="M75" s="175">
        <f t="shared" si="1"/>
        <v>86.444444444444443</v>
      </c>
    </row>
    <row r="76" spans="1:13" ht="37.5" x14ac:dyDescent="0.3">
      <c r="A76" s="58" t="s">
        <v>135</v>
      </c>
      <c r="B76" s="50">
        <v>193</v>
      </c>
      <c r="C76" s="80"/>
      <c r="D76" s="61">
        <v>145</v>
      </c>
      <c r="E76" s="80">
        <v>210.9</v>
      </c>
      <c r="F76" s="97">
        <v>222.9</v>
      </c>
      <c r="G76" s="193">
        <v>159.9</v>
      </c>
      <c r="H76" s="61">
        <v>159.9</v>
      </c>
      <c r="I76" s="61">
        <v>0</v>
      </c>
      <c r="J76" s="61">
        <v>0</v>
      </c>
      <c r="K76" s="165">
        <v>0</v>
      </c>
      <c r="L76" s="40">
        <f t="shared" si="4"/>
        <v>-63</v>
      </c>
      <c r="M76" s="175">
        <f t="shared" si="1"/>
        <v>71.736204576043079</v>
      </c>
    </row>
    <row r="77" spans="1:13" ht="19.5" x14ac:dyDescent="0.3">
      <c r="A77" s="94" t="s">
        <v>57</v>
      </c>
      <c r="B77" s="50">
        <v>194</v>
      </c>
      <c r="C77" s="80"/>
      <c r="D77" s="61">
        <v>2</v>
      </c>
      <c r="E77" s="80">
        <v>17</v>
      </c>
      <c r="F77" s="97">
        <v>5</v>
      </c>
      <c r="G77" s="193">
        <v>0</v>
      </c>
      <c r="H77" s="61">
        <v>0</v>
      </c>
      <c r="I77" s="61">
        <v>0</v>
      </c>
      <c r="J77" s="61">
        <v>0</v>
      </c>
      <c r="K77" s="165">
        <v>0</v>
      </c>
      <c r="L77" s="40">
        <f t="shared" si="4"/>
        <v>-5</v>
      </c>
      <c r="M77" s="175">
        <f t="shared" si="1"/>
        <v>0</v>
      </c>
    </row>
    <row r="78" spans="1:13" ht="37.5" x14ac:dyDescent="0.3">
      <c r="A78" s="58" t="s">
        <v>80</v>
      </c>
      <c r="B78" s="50">
        <v>195</v>
      </c>
      <c r="C78" s="80"/>
      <c r="D78" s="61">
        <v>80</v>
      </c>
      <c r="E78" s="80">
        <v>155</v>
      </c>
      <c r="F78" s="97">
        <v>50</v>
      </c>
      <c r="G78" s="193">
        <v>39.4</v>
      </c>
      <c r="H78" s="61">
        <v>11.3</v>
      </c>
      <c r="I78" s="61">
        <v>6.25</v>
      </c>
      <c r="J78" s="61">
        <v>15.65</v>
      </c>
      <c r="K78" s="165">
        <v>6.2</v>
      </c>
      <c r="L78" s="40">
        <f t="shared" si="4"/>
        <v>-10.600000000000001</v>
      </c>
      <c r="M78" s="175">
        <f t="shared" si="1"/>
        <v>78.8</v>
      </c>
    </row>
    <row r="79" spans="1:13" ht="19.5" x14ac:dyDescent="0.3">
      <c r="A79" s="58" t="s">
        <v>136</v>
      </c>
      <c r="B79" s="50">
        <v>195</v>
      </c>
      <c r="C79" s="80"/>
      <c r="D79" s="61">
        <v>0</v>
      </c>
      <c r="E79" s="103">
        <v>0</v>
      </c>
      <c r="F79" s="97">
        <v>54.95</v>
      </c>
      <c r="G79" s="193">
        <v>4.5999999999999996</v>
      </c>
      <c r="H79" s="61">
        <v>1</v>
      </c>
      <c r="I79" s="61">
        <v>2.4</v>
      </c>
      <c r="J79" s="61">
        <v>1.2</v>
      </c>
      <c r="K79" s="165">
        <v>0</v>
      </c>
      <c r="L79" s="40">
        <f t="shared" si="4"/>
        <v>-50.35</v>
      </c>
      <c r="M79" s="175">
        <f t="shared" si="1"/>
        <v>8.3712465878070965</v>
      </c>
    </row>
    <row r="80" spans="1:13" ht="37.5" x14ac:dyDescent="0.3">
      <c r="A80" s="104" t="s">
        <v>81</v>
      </c>
      <c r="B80" s="50">
        <v>196</v>
      </c>
      <c r="C80" s="80"/>
      <c r="D80" s="61">
        <v>8</v>
      </c>
      <c r="E80" s="80">
        <v>15</v>
      </c>
      <c r="F80" s="97">
        <v>40</v>
      </c>
      <c r="G80" s="193">
        <v>34.1</v>
      </c>
      <c r="H80" s="61">
        <v>2.4</v>
      </c>
      <c r="I80" s="61">
        <v>7.5</v>
      </c>
      <c r="J80" s="61">
        <v>24.2</v>
      </c>
      <c r="K80" s="165">
        <v>0</v>
      </c>
      <c r="L80" s="40">
        <f t="shared" si="4"/>
        <v>-5.8999999999999986</v>
      </c>
      <c r="M80" s="175">
        <f t="shared" si="1"/>
        <v>85.25</v>
      </c>
    </row>
    <row r="81" spans="1:13" ht="19.5" x14ac:dyDescent="0.3">
      <c r="A81" s="105" t="s">
        <v>90</v>
      </c>
      <c r="B81" s="50">
        <v>200</v>
      </c>
      <c r="C81" s="78"/>
      <c r="D81" s="61">
        <v>300</v>
      </c>
      <c r="E81" s="80">
        <v>300</v>
      </c>
      <c r="F81" s="97">
        <v>300</v>
      </c>
      <c r="G81" s="193">
        <v>300</v>
      </c>
      <c r="H81" s="61">
        <v>75</v>
      </c>
      <c r="I81" s="61">
        <v>75</v>
      </c>
      <c r="J81" s="61">
        <v>75</v>
      </c>
      <c r="K81" s="165">
        <v>75</v>
      </c>
      <c r="L81" s="40">
        <f t="shared" si="4"/>
        <v>0</v>
      </c>
      <c r="M81" s="175">
        <f t="shared" si="1"/>
        <v>100</v>
      </c>
    </row>
    <row r="82" spans="1:13" ht="30" customHeight="1" x14ac:dyDescent="0.3">
      <c r="A82" s="106" t="s">
        <v>137</v>
      </c>
      <c r="B82" s="107">
        <v>210</v>
      </c>
      <c r="C82" s="108"/>
      <c r="D82" s="109">
        <f>D83+D84+D85+D86+D87+D88+D89+D90+D91+D92+D93+D94+D95+D96+D97</f>
        <v>422.38000000000005</v>
      </c>
      <c r="E82" s="202">
        <v>537.4</v>
      </c>
      <c r="F82" s="131">
        <v>591.4</v>
      </c>
      <c r="G82" s="196">
        <v>468.09</v>
      </c>
      <c r="H82" s="131">
        <f>H83+H84+H85+H86+H87+H88+H89+H90+H91+H92+H93+H94+H95+H96+H97</f>
        <v>99.11</v>
      </c>
      <c r="I82" s="131">
        <f t="shared" ref="I82" si="9">I83+I84+I85+I86+I87+I88+I89+I90+I91+I92+I93+I94+I95+I96+I97</f>
        <v>70.680000000000007</v>
      </c>
      <c r="J82" s="131">
        <f>J83+J84+J85+J86+J87+J88+J89+J90+J91+J92+J93+J94+J95+J96+J97+J98</f>
        <v>108.71</v>
      </c>
      <c r="K82" s="131">
        <f>K83+K84+K85+K86+K87+K88+K89+K90+K91+K92+K93+K94+K95+K96+K97+K98</f>
        <v>189.58</v>
      </c>
      <c r="L82" s="40">
        <f t="shared" si="4"/>
        <v>-123.31</v>
      </c>
      <c r="M82" s="175">
        <f t="shared" si="1"/>
        <v>79.149475820087929</v>
      </c>
    </row>
    <row r="83" spans="1:13" ht="19.5" x14ac:dyDescent="0.3">
      <c r="A83" s="58" t="s">
        <v>138</v>
      </c>
      <c r="B83" s="50">
        <v>211</v>
      </c>
      <c r="C83" s="78"/>
      <c r="D83" s="61">
        <v>80.319999999999993</v>
      </c>
      <c r="E83" s="110">
        <v>86.4</v>
      </c>
      <c r="F83" s="97">
        <v>86.4</v>
      </c>
      <c r="G83" s="193">
        <v>85.9</v>
      </c>
      <c r="H83" s="110">
        <v>21.48</v>
      </c>
      <c r="I83" s="110">
        <v>21.48</v>
      </c>
      <c r="J83" s="110">
        <v>21.48</v>
      </c>
      <c r="K83" s="110">
        <v>21.46</v>
      </c>
      <c r="L83" s="40">
        <f t="shared" si="4"/>
        <v>-0.5</v>
      </c>
      <c r="M83" s="175">
        <f t="shared" si="1"/>
        <v>99.421296296296291</v>
      </c>
    </row>
    <row r="84" spans="1:13" ht="19.5" x14ac:dyDescent="0.3">
      <c r="A84" s="58" t="s">
        <v>68</v>
      </c>
      <c r="B84" s="50">
        <v>212</v>
      </c>
      <c r="C84" s="78"/>
      <c r="D84" s="61">
        <v>15.6</v>
      </c>
      <c r="E84" s="111">
        <v>15.6</v>
      </c>
      <c r="F84" s="97">
        <v>15.6</v>
      </c>
      <c r="G84" s="193">
        <v>15.6</v>
      </c>
      <c r="H84" s="111">
        <v>3.9</v>
      </c>
      <c r="I84" s="111">
        <v>3.9</v>
      </c>
      <c r="J84" s="111">
        <v>3.9</v>
      </c>
      <c r="K84" s="111">
        <v>3.9</v>
      </c>
      <c r="L84" s="40">
        <f t="shared" si="4"/>
        <v>0</v>
      </c>
      <c r="M84" s="175">
        <f t="shared" si="1"/>
        <v>100</v>
      </c>
    </row>
    <row r="85" spans="1:13" ht="19.5" x14ac:dyDescent="0.3">
      <c r="A85" s="58" t="s">
        <v>69</v>
      </c>
      <c r="B85" s="50">
        <v>213</v>
      </c>
      <c r="C85" s="78"/>
      <c r="D85" s="61">
        <v>7.2</v>
      </c>
      <c r="E85" s="111">
        <v>22.8</v>
      </c>
      <c r="F85" s="97">
        <v>9.6</v>
      </c>
      <c r="G85" s="193">
        <v>9.6</v>
      </c>
      <c r="H85" s="111">
        <v>2.4</v>
      </c>
      <c r="I85" s="111">
        <v>2.4</v>
      </c>
      <c r="J85" s="111">
        <v>2.4</v>
      </c>
      <c r="K85" s="111">
        <v>2.4</v>
      </c>
      <c r="L85" s="40">
        <f t="shared" si="4"/>
        <v>0</v>
      </c>
      <c r="M85" s="175">
        <f t="shared" si="1"/>
        <v>100</v>
      </c>
    </row>
    <row r="86" spans="1:13" ht="19.5" x14ac:dyDescent="0.3">
      <c r="A86" s="58" t="s">
        <v>70</v>
      </c>
      <c r="B86" s="50">
        <v>214</v>
      </c>
      <c r="C86" s="78"/>
      <c r="D86" s="61">
        <v>13</v>
      </c>
      <c r="E86" s="111">
        <v>20</v>
      </c>
      <c r="F86" s="97">
        <v>27</v>
      </c>
      <c r="G86" s="193">
        <v>19</v>
      </c>
      <c r="H86" s="111">
        <v>0</v>
      </c>
      <c r="I86" s="111">
        <v>0</v>
      </c>
      <c r="J86" s="112">
        <v>19</v>
      </c>
      <c r="K86" s="111">
        <v>0</v>
      </c>
      <c r="L86" s="40">
        <f t="shared" si="4"/>
        <v>-8</v>
      </c>
      <c r="M86" s="175">
        <f t="shared" si="1"/>
        <v>70.370370370370367</v>
      </c>
    </row>
    <row r="87" spans="1:13" ht="19.5" x14ac:dyDescent="0.3">
      <c r="A87" s="58" t="s">
        <v>71</v>
      </c>
      <c r="B87" s="50">
        <v>215</v>
      </c>
      <c r="C87" s="78"/>
      <c r="D87" s="61">
        <v>0.52</v>
      </c>
      <c r="E87" s="113">
        <v>3</v>
      </c>
      <c r="F87" s="97">
        <v>3</v>
      </c>
      <c r="G87" s="193">
        <v>0.3</v>
      </c>
      <c r="H87" s="113">
        <v>0</v>
      </c>
      <c r="I87" s="113">
        <v>0.1</v>
      </c>
      <c r="J87" s="113">
        <v>0.1</v>
      </c>
      <c r="K87" s="113">
        <v>0.1</v>
      </c>
      <c r="L87" s="40">
        <f t="shared" si="4"/>
        <v>-2.7</v>
      </c>
      <c r="M87" s="175">
        <f t="shared" si="1"/>
        <v>10</v>
      </c>
    </row>
    <row r="88" spans="1:13" ht="19.5" x14ac:dyDescent="0.3">
      <c r="A88" s="58" t="s">
        <v>72</v>
      </c>
      <c r="B88" s="50">
        <v>216</v>
      </c>
      <c r="C88" s="78"/>
      <c r="D88" s="61">
        <v>90</v>
      </c>
      <c r="E88" s="114">
        <v>90</v>
      </c>
      <c r="F88" s="97">
        <v>90</v>
      </c>
      <c r="G88" s="193">
        <v>55.3</v>
      </c>
      <c r="H88" s="114">
        <v>13.83</v>
      </c>
      <c r="I88" s="114">
        <v>13.8</v>
      </c>
      <c r="J88" s="114">
        <v>13.83</v>
      </c>
      <c r="K88" s="114">
        <v>13.83</v>
      </c>
      <c r="L88" s="40">
        <f t="shared" si="4"/>
        <v>-34.700000000000003</v>
      </c>
      <c r="M88" s="175">
        <f t="shared" si="1"/>
        <v>61.444444444444443</v>
      </c>
    </row>
    <row r="89" spans="1:13" ht="19.5" x14ac:dyDescent="0.3">
      <c r="A89" s="58" t="s">
        <v>73</v>
      </c>
      <c r="B89" s="50">
        <v>217</v>
      </c>
      <c r="C89" s="78"/>
      <c r="D89" s="61">
        <v>49</v>
      </c>
      <c r="E89" s="113">
        <v>49</v>
      </c>
      <c r="F89" s="97">
        <v>49</v>
      </c>
      <c r="G89" s="193">
        <v>103.3</v>
      </c>
      <c r="H89" s="113">
        <v>0</v>
      </c>
      <c r="I89" s="113">
        <v>0</v>
      </c>
      <c r="J89" s="115">
        <v>0</v>
      </c>
      <c r="K89" s="113">
        <v>103.3</v>
      </c>
      <c r="L89" s="40">
        <f t="shared" si="4"/>
        <v>54.3</v>
      </c>
      <c r="M89" s="175">
        <f t="shared" si="1"/>
        <v>210.81632653061223</v>
      </c>
    </row>
    <row r="90" spans="1:13" ht="19.5" x14ac:dyDescent="0.3">
      <c r="A90" s="58" t="s">
        <v>74</v>
      </c>
      <c r="B90" s="50">
        <v>218</v>
      </c>
      <c r="C90" s="78"/>
      <c r="D90" s="61">
        <v>23</v>
      </c>
      <c r="E90" s="113">
        <v>30</v>
      </c>
      <c r="F90" s="97">
        <v>30</v>
      </c>
      <c r="G90" s="193">
        <v>13.2</v>
      </c>
      <c r="H90" s="113">
        <v>0</v>
      </c>
      <c r="I90" s="113">
        <v>0</v>
      </c>
      <c r="J90" s="115">
        <v>13.2</v>
      </c>
      <c r="K90" s="113">
        <v>0</v>
      </c>
      <c r="L90" s="40">
        <f t="shared" si="4"/>
        <v>-16.8</v>
      </c>
      <c r="M90" s="175">
        <f t="shared" si="1"/>
        <v>44</v>
      </c>
    </row>
    <row r="91" spans="1:13" ht="34.9" customHeight="1" x14ac:dyDescent="0.3">
      <c r="A91" s="58" t="s">
        <v>139</v>
      </c>
      <c r="B91" s="50">
        <v>219</v>
      </c>
      <c r="C91" s="78"/>
      <c r="D91" s="61">
        <v>45.84</v>
      </c>
      <c r="E91" s="113">
        <v>90</v>
      </c>
      <c r="F91" s="97">
        <v>153.19999999999999</v>
      </c>
      <c r="G91" s="193">
        <v>84.6</v>
      </c>
      <c r="H91" s="113">
        <v>15.5</v>
      </c>
      <c r="I91" s="113">
        <v>20</v>
      </c>
      <c r="J91" s="113">
        <v>23.1</v>
      </c>
      <c r="K91" s="113">
        <v>26</v>
      </c>
      <c r="L91" s="40">
        <f t="shared" si="4"/>
        <v>-68.599999999999994</v>
      </c>
      <c r="M91" s="175">
        <f t="shared" si="1"/>
        <v>55.221932114882513</v>
      </c>
    </row>
    <row r="92" spans="1:13" ht="19.5" x14ac:dyDescent="0.3">
      <c r="A92" s="58" t="s">
        <v>75</v>
      </c>
      <c r="B92" s="50">
        <v>220</v>
      </c>
      <c r="C92" s="78"/>
      <c r="D92" s="61">
        <v>1.3</v>
      </c>
      <c r="E92" s="115">
        <v>1</v>
      </c>
      <c r="F92" s="97">
        <v>1</v>
      </c>
      <c r="G92" s="193">
        <v>0</v>
      </c>
      <c r="H92" s="115">
        <v>0</v>
      </c>
      <c r="I92" s="115">
        <v>0</v>
      </c>
      <c r="J92" s="115">
        <v>0</v>
      </c>
      <c r="K92" s="115">
        <v>0</v>
      </c>
      <c r="L92" s="40">
        <f t="shared" si="4"/>
        <v>-1</v>
      </c>
      <c r="M92" s="175">
        <f t="shared" si="1"/>
        <v>0</v>
      </c>
    </row>
    <row r="93" spans="1:13" ht="19.5" x14ac:dyDescent="0.3">
      <c r="A93" s="58" t="s">
        <v>76</v>
      </c>
      <c r="B93" s="50">
        <v>221</v>
      </c>
      <c r="C93" s="78"/>
      <c r="D93" s="61">
        <v>25</v>
      </c>
      <c r="E93" s="116">
        <v>25</v>
      </c>
      <c r="F93" s="97">
        <v>25</v>
      </c>
      <c r="G93" s="193">
        <v>4.99</v>
      </c>
      <c r="H93" s="116">
        <v>0</v>
      </c>
      <c r="I93" s="116">
        <v>0</v>
      </c>
      <c r="J93" s="116">
        <v>0</v>
      </c>
      <c r="K93" s="116">
        <v>4.99</v>
      </c>
      <c r="L93" s="40">
        <f t="shared" si="4"/>
        <v>-20.009999999999998</v>
      </c>
      <c r="M93" s="175">
        <f t="shared" si="1"/>
        <v>19.96</v>
      </c>
    </row>
    <row r="94" spans="1:13" ht="37.5" x14ac:dyDescent="0.3">
      <c r="A94" s="58" t="s">
        <v>140</v>
      </c>
      <c r="B94" s="50">
        <v>222</v>
      </c>
      <c r="C94" s="78"/>
      <c r="D94" s="61">
        <v>26</v>
      </c>
      <c r="E94" s="113">
        <v>40</v>
      </c>
      <c r="F94" s="97">
        <v>15</v>
      </c>
      <c r="G94" s="193">
        <v>0</v>
      </c>
      <c r="H94" s="113">
        <v>0</v>
      </c>
      <c r="I94" s="113">
        <v>0</v>
      </c>
      <c r="J94" s="113">
        <v>0</v>
      </c>
      <c r="K94" s="113">
        <v>0</v>
      </c>
      <c r="L94" s="40">
        <f t="shared" si="4"/>
        <v>-15</v>
      </c>
      <c r="M94" s="175">
        <f t="shared" si="1"/>
        <v>0</v>
      </c>
    </row>
    <row r="95" spans="1:13" ht="19.5" x14ac:dyDescent="0.3">
      <c r="A95" s="58" t="s">
        <v>141</v>
      </c>
      <c r="B95" s="50">
        <v>223</v>
      </c>
      <c r="C95" s="78"/>
      <c r="D95" s="61">
        <v>4</v>
      </c>
      <c r="E95" s="113">
        <v>8</v>
      </c>
      <c r="F95" s="97">
        <v>63</v>
      </c>
      <c r="G95" s="193">
        <v>62.7</v>
      </c>
      <c r="H95" s="113">
        <v>42</v>
      </c>
      <c r="I95" s="113">
        <v>2</v>
      </c>
      <c r="J95" s="113">
        <v>11.7</v>
      </c>
      <c r="K95" s="113">
        <v>7</v>
      </c>
      <c r="L95" s="40">
        <f t="shared" si="4"/>
        <v>-0.29999999999999716</v>
      </c>
      <c r="M95" s="175">
        <f t="shared" si="1"/>
        <v>99.523809523809518</v>
      </c>
    </row>
    <row r="96" spans="1:13" ht="19.5" x14ac:dyDescent="0.3">
      <c r="A96" s="58" t="s">
        <v>77</v>
      </c>
      <c r="B96" s="50">
        <v>224</v>
      </c>
      <c r="C96" s="78"/>
      <c r="D96" s="61">
        <v>6.6</v>
      </c>
      <c r="E96" s="113">
        <v>6.6</v>
      </c>
      <c r="F96" s="97">
        <v>6.6</v>
      </c>
      <c r="G96" s="193">
        <v>6.6</v>
      </c>
      <c r="H96" s="113">
        <v>0</v>
      </c>
      <c r="I96" s="113">
        <v>0</v>
      </c>
      <c r="J96" s="113">
        <v>0</v>
      </c>
      <c r="K96" s="113">
        <v>6.6</v>
      </c>
      <c r="L96" s="40">
        <f t="shared" si="4"/>
        <v>0</v>
      </c>
      <c r="M96" s="175">
        <f t="shared" si="1"/>
        <v>100</v>
      </c>
    </row>
    <row r="97" spans="1:13" ht="19.5" x14ac:dyDescent="0.3">
      <c r="A97" s="58" t="s">
        <v>142</v>
      </c>
      <c r="B97" s="50">
        <v>225</v>
      </c>
      <c r="C97" s="78"/>
      <c r="D97" s="61">
        <v>35</v>
      </c>
      <c r="E97" s="113">
        <v>50</v>
      </c>
      <c r="F97" s="97">
        <v>20</v>
      </c>
      <c r="G97" s="193">
        <v>7</v>
      </c>
      <c r="H97" s="113">
        <v>0</v>
      </c>
      <c r="I97" s="113">
        <v>7</v>
      </c>
      <c r="J97" s="113">
        <v>0</v>
      </c>
      <c r="K97" s="113">
        <v>0</v>
      </c>
      <c r="L97" s="40">
        <f t="shared" si="4"/>
        <v>-13</v>
      </c>
      <c r="M97" s="175">
        <f t="shared" si="1"/>
        <v>35</v>
      </c>
    </row>
    <row r="98" spans="1:13" ht="19.5" x14ac:dyDescent="0.3">
      <c r="A98" s="58" t="s">
        <v>143</v>
      </c>
      <c r="B98" s="50">
        <v>226</v>
      </c>
      <c r="C98" s="78"/>
      <c r="D98" s="61">
        <v>0</v>
      </c>
      <c r="E98" s="113">
        <v>0</v>
      </c>
      <c r="F98" s="97">
        <v>65</v>
      </c>
      <c r="G98" s="193">
        <v>0</v>
      </c>
      <c r="H98" s="113">
        <v>0</v>
      </c>
      <c r="I98" s="113">
        <v>0</v>
      </c>
      <c r="J98" s="113">
        <v>0</v>
      </c>
      <c r="K98" s="113">
        <v>0</v>
      </c>
      <c r="L98" s="40">
        <f t="shared" si="4"/>
        <v>-65</v>
      </c>
      <c r="M98" s="175">
        <f t="shared" si="1"/>
        <v>0</v>
      </c>
    </row>
    <row r="99" spans="1:13" ht="131.25" x14ac:dyDescent="0.3">
      <c r="A99" s="76" t="s">
        <v>144</v>
      </c>
      <c r="B99" s="84">
        <v>300</v>
      </c>
      <c r="C99" s="78"/>
      <c r="D99" s="69">
        <f>D46</f>
        <v>1000</v>
      </c>
      <c r="E99" s="122">
        <v>1505.5</v>
      </c>
      <c r="F99" s="69">
        <v>1875.5</v>
      </c>
      <c r="G99" s="180">
        <f>G100+G107+G108+G109+G110+G111+G112</f>
        <v>2040.66</v>
      </c>
      <c r="H99" s="69">
        <f>H100+H108+H109+H110+H111+H107+H112</f>
        <v>872.5</v>
      </c>
      <c r="I99" s="69">
        <f>I100+I108+I109+I110+I111+I107+I112</f>
        <v>402.00000000000006</v>
      </c>
      <c r="J99" s="69">
        <f>J100+J108+J109+J110+J111+J107+J112</f>
        <v>412.45999999999992</v>
      </c>
      <c r="K99" s="69">
        <f t="shared" ref="K99" si="10">K100+K108+K109+K110+K111+K107+K112</f>
        <v>353.7</v>
      </c>
      <c r="L99" s="40">
        <f t="shared" si="4"/>
        <v>165.16000000000008</v>
      </c>
      <c r="M99" s="175">
        <f t="shared" si="1"/>
        <v>108.80618501732873</v>
      </c>
    </row>
    <row r="100" spans="1:13" ht="37.5" x14ac:dyDescent="0.3">
      <c r="A100" s="117" t="s">
        <v>84</v>
      </c>
      <c r="B100" s="84">
        <v>301</v>
      </c>
      <c r="C100" s="78"/>
      <c r="D100" s="61">
        <f>D101+D102</f>
        <v>630.4</v>
      </c>
      <c r="E100" s="118">
        <v>919.3</v>
      </c>
      <c r="F100" s="69">
        <f t="shared" ref="F100:K100" si="11">F101+F102+F104+F105+F106</f>
        <v>1161.0999999999999</v>
      </c>
      <c r="G100" s="180">
        <f t="shared" si="11"/>
        <v>1397.7</v>
      </c>
      <c r="H100" s="61">
        <f t="shared" si="11"/>
        <v>593.5</v>
      </c>
      <c r="I100" s="61">
        <f t="shared" si="11"/>
        <v>194.70000000000002</v>
      </c>
      <c r="J100" s="61">
        <f t="shared" si="11"/>
        <v>334.99999999999994</v>
      </c>
      <c r="K100" s="165">
        <f t="shared" si="11"/>
        <v>274.5</v>
      </c>
      <c r="L100" s="40">
        <f t="shared" si="4"/>
        <v>236.60000000000014</v>
      </c>
      <c r="M100" s="175">
        <f t="shared" si="1"/>
        <v>120.37722849022481</v>
      </c>
    </row>
    <row r="101" spans="1:13" ht="19.5" x14ac:dyDescent="0.3">
      <c r="A101" s="119" t="s">
        <v>85</v>
      </c>
      <c r="B101" s="120">
        <v>302</v>
      </c>
      <c r="C101" s="121"/>
      <c r="D101" s="69">
        <v>90.8</v>
      </c>
      <c r="E101" s="122">
        <v>388.4</v>
      </c>
      <c r="F101" s="69">
        <f>H101+I101+J101+K101</f>
        <v>566</v>
      </c>
      <c r="G101" s="180">
        <v>566</v>
      </c>
      <c r="H101" s="69">
        <v>165.5</v>
      </c>
      <c r="I101" s="69">
        <v>157</v>
      </c>
      <c r="J101" s="69">
        <v>243.5</v>
      </c>
      <c r="K101" s="165">
        <v>0</v>
      </c>
      <c r="L101" s="40">
        <f t="shared" si="4"/>
        <v>0</v>
      </c>
      <c r="M101" s="175">
        <f t="shared" ref="M101:M135" si="12">G101/F101*100</f>
        <v>100</v>
      </c>
    </row>
    <row r="102" spans="1:13" ht="19.5" x14ac:dyDescent="0.3">
      <c r="A102" s="119" t="s">
        <v>65</v>
      </c>
      <c r="B102" s="120">
        <v>303</v>
      </c>
      <c r="C102" s="121"/>
      <c r="D102" s="69">
        <v>539.6</v>
      </c>
      <c r="E102" s="122">
        <v>454.3</v>
      </c>
      <c r="F102" s="69">
        <v>517.6</v>
      </c>
      <c r="G102" s="180">
        <v>754.2</v>
      </c>
      <c r="H102" s="69">
        <v>415.1</v>
      </c>
      <c r="I102" s="69">
        <v>24.8</v>
      </c>
      <c r="J102" s="69">
        <v>77.7</v>
      </c>
      <c r="K102" s="165">
        <v>236.6</v>
      </c>
      <c r="L102" s="40">
        <f t="shared" si="4"/>
        <v>236.60000000000002</v>
      </c>
      <c r="M102" s="175">
        <f t="shared" si="12"/>
        <v>145.7109737248841</v>
      </c>
    </row>
    <row r="103" spans="1:13" ht="1.9" customHeight="1" x14ac:dyDescent="0.3">
      <c r="A103" s="123" t="s">
        <v>66</v>
      </c>
      <c r="B103" s="84"/>
      <c r="C103" s="78"/>
      <c r="D103" s="61">
        <v>0</v>
      </c>
      <c r="E103" s="118"/>
      <c r="F103" s="69">
        <f t="shared" ref="F103:F107" si="13">H103+I103+J103+K103</f>
        <v>0</v>
      </c>
      <c r="G103" s="180"/>
      <c r="H103" s="61"/>
      <c r="I103" s="61"/>
      <c r="J103" s="61"/>
      <c r="K103" s="165"/>
      <c r="L103" s="40">
        <f t="shared" si="4"/>
        <v>0</v>
      </c>
      <c r="M103" s="175" t="e">
        <f t="shared" si="12"/>
        <v>#DIV/0!</v>
      </c>
    </row>
    <row r="104" spans="1:13" ht="19.5" x14ac:dyDescent="0.3">
      <c r="A104" s="124" t="s">
        <v>145</v>
      </c>
      <c r="B104" s="84">
        <v>304</v>
      </c>
      <c r="C104" s="78"/>
      <c r="D104" s="61">
        <v>0</v>
      </c>
      <c r="E104" s="118">
        <v>31.6</v>
      </c>
      <c r="F104" s="69">
        <f t="shared" si="13"/>
        <v>31.6</v>
      </c>
      <c r="G104" s="180">
        <v>31.6</v>
      </c>
      <c r="H104" s="61">
        <v>7.9</v>
      </c>
      <c r="I104" s="61">
        <v>7.9</v>
      </c>
      <c r="J104" s="61">
        <v>7.9</v>
      </c>
      <c r="K104" s="165">
        <v>7.9</v>
      </c>
      <c r="L104" s="40">
        <f t="shared" si="4"/>
        <v>0</v>
      </c>
      <c r="M104" s="175">
        <f t="shared" si="12"/>
        <v>100</v>
      </c>
    </row>
    <row r="105" spans="1:13" ht="19.5" x14ac:dyDescent="0.3">
      <c r="A105" s="123" t="s">
        <v>67</v>
      </c>
      <c r="B105" s="84">
        <v>305</v>
      </c>
      <c r="C105" s="78"/>
      <c r="D105" s="61">
        <v>0</v>
      </c>
      <c r="E105" s="118">
        <v>20</v>
      </c>
      <c r="F105" s="69">
        <f t="shared" si="13"/>
        <v>20.9</v>
      </c>
      <c r="G105" s="180">
        <v>20.9</v>
      </c>
      <c r="H105" s="61">
        <v>5</v>
      </c>
      <c r="I105" s="61">
        <v>5</v>
      </c>
      <c r="J105" s="61">
        <v>5.9</v>
      </c>
      <c r="K105" s="165">
        <v>5</v>
      </c>
      <c r="L105" s="40">
        <f t="shared" si="4"/>
        <v>0</v>
      </c>
      <c r="M105" s="175">
        <f t="shared" si="12"/>
        <v>100</v>
      </c>
    </row>
    <row r="106" spans="1:13" ht="19.5" x14ac:dyDescent="0.3">
      <c r="A106" s="125" t="s">
        <v>146</v>
      </c>
      <c r="B106" s="84">
        <v>306</v>
      </c>
      <c r="C106" s="78"/>
      <c r="D106" s="61">
        <v>0</v>
      </c>
      <c r="E106" s="118">
        <v>25</v>
      </c>
      <c r="F106" s="69">
        <f t="shared" si="13"/>
        <v>25</v>
      </c>
      <c r="G106" s="180">
        <v>25</v>
      </c>
      <c r="H106" s="61">
        <v>0</v>
      </c>
      <c r="I106" s="61">
        <v>0</v>
      </c>
      <c r="J106" s="61">
        <v>0</v>
      </c>
      <c r="K106" s="165">
        <v>25</v>
      </c>
      <c r="L106" s="40">
        <f t="shared" si="4"/>
        <v>0</v>
      </c>
      <c r="M106" s="175">
        <f t="shared" si="12"/>
        <v>100</v>
      </c>
    </row>
    <row r="107" spans="1:13" ht="56.25" x14ac:dyDescent="0.3">
      <c r="A107" s="126" t="s">
        <v>86</v>
      </c>
      <c r="B107" s="84">
        <v>307</v>
      </c>
      <c r="C107" s="78"/>
      <c r="D107" s="61">
        <v>20</v>
      </c>
      <c r="E107" s="118">
        <v>0</v>
      </c>
      <c r="F107" s="69">
        <f t="shared" si="13"/>
        <v>0</v>
      </c>
      <c r="G107" s="180">
        <v>0</v>
      </c>
      <c r="H107" s="61">
        <v>0</v>
      </c>
      <c r="I107" s="61">
        <v>0</v>
      </c>
      <c r="J107" s="61">
        <v>0</v>
      </c>
      <c r="K107" s="165">
        <v>0</v>
      </c>
      <c r="L107" s="40">
        <f t="shared" si="4"/>
        <v>0</v>
      </c>
      <c r="M107" s="175">
        <v>0</v>
      </c>
    </row>
    <row r="108" spans="1:13" ht="56.25" x14ac:dyDescent="0.3">
      <c r="A108" s="126" t="s">
        <v>87</v>
      </c>
      <c r="B108" s="84">
        <v>308</v>
      </c>
      <c r="C108" s="78"/>
      <c r="D108" s="61">
        <v>279.60000000000002</v>
      </c>
      <c r="E108" s="118">
        <v>316.2</v>
      </c>
      <c r="F108" s="69">
        <v>316.2</v>
      </c>
      <c r="G108" s="180">
        <v>314.66000000000003</v>
      </c>
      <c r="H108" s="61">
        <v>79</v>
      </c>
      <c r="I108" s="61">
        <v>79</v>
      </c>
      <c r="J108" s="61">
        <v>77.459999999999994</v>
      </c>
      <c r="K108" s="165">
        <v>79.2</v>
      </c>
      <c r="L108" s="40">
        <f t="shared" si="4"/>
        <v>-1.5399999999999636</v>
      </c>
      <c r="M108" s="175">
        <f t="shared" si="12"/>
        <v>99.512966476913363</v>
      </c>
    </row>
    <row r="109" spans="1:13" ht="37.5" x14ac:dyDescent="0.3">
      <c r="A109" s="126" t="s">
        <v>88</v>
      </c>
      <c r="B109" s="84">
        <v>309</v>
      </c>
      <c r="C109" s="78"/>
      <c r="D109" s="61">
        <v>60</v>
      </c>
      <c r="E109" s="118">
        <v>60</v>
      </c>
      <c r="F109" s="69">
        <f t="shared" ref="F109:F112" si="14">H109+I109+J109+K109</f>
        <v>0</v>
      </c>
      <c r="G109" s="180">
        <v>0</v>
      </c>
      <c r="H109" s="61">
        <v>0</v>
      </c>
      <c r="I109" s="61">
        <v>0</v>
      </c>
      <c r="J109" s="61">
        <v>0</v>
      </c>
      <c r="K109" s="165">
        <v>0</v>
      </c>
      <c r="L109" s="40">
        <f t="shared" si="4"/>
        <v>0</v>
      </c>
      <c r="M109" s="175">
        <v>0</v>
      </c>
    </row>
    <row r="110" spans="1:13" ht="37.5" x14ac:dyDescent="0.3">
      <c r="A110" s="126" t="s">
        <v>89</v>
      </c>
      <c r="B110" s="84">
        <v>310</v>
      </c>
      <c r="C110" s="78"/>
      <c r="D110" s="61">
        <v>10</v>
      </c>
      <c r="E110" s="118">
        <v>10</v>
      </c>
      <c r="F110" s="69">
        <f t="shared" si="14"/>
        <v>8.3000000000000007</v>
      </c>
      <c r="G110" s="180">
        <v>8.3000000000000007</v>
      </c>
      <c r="H110" s="61">
        <v>0</v>
      </c>
      <c r="I110" s="61">
        <v>8.3000000000000007</v>
      </c>
      <c r="J110" s="61">
        <v>0</v>
      </c>
      <c r="K110" s="165">
        <v>0</v>
      </c>
      <c r="L110" s="40">
        <f t="shared" si="4"/>
        <v>0</v>
      </c>
      <c r="M110" s="175">
        <f t="shared" si="12"/>
        <v>100</v>
      </c>
    </row>
    <row r="111" spans="1:13" ht="37.5" x14ac:dyDescent="0.3">
      <c r="A111" s="126" t="s">
        <v>147</v>
      </c>
      <c r="B111" s="84">
        <v>311</v>
      </c>
      <c r="C111" s="78"/>
      <c r="D111" s="61">
        <v>0</v>
      </c>
      <c r="E111" s="118">
        <v>200</v>
      </c>
      <c r="F111" s="69">
        <f t="shared" si="14"/>
        <v>200</v>
      </c>
      <c r="G111" s="180">
        <v>200</v>
      </c>
      <c r="H111" s="61">
        <v>200</v>
      </c>
      <c r="I111" s="61">
        <v>0</v>
      </c>
      <c r="J111" s="61">
        <v>0</v>
      </c>
      <c r="K111" s="165">
        <v>0</v>
      </c>
      <c r="L111" s="40">
        <f t="shared" si="4"/>
        <v>0</v>
      </c>
      <c r="M111" s="175">
        <f t="shared" si="12"/>
        <v>100</v>
      </c>
    </row>
    <row r="112" spans="1:13" ht="19.5" x14ac:dyDescent="0.3">
      <c r="A112" s="127" t="s">
        <v>148</v>
      </c>
      <c r="B112" s="120">
        <v>312</v>
      </c>
      <c r="C112" s="121"/>
      <c r="D112" s="69"/>
      <c r="E112" s="122">
        <v>0</v>
      </c>
      <c r="F112" s="69">
        <f t="shared" si="14"/>
        <v>120</v>
      </c>
      <c r="G112" s="180">
        <v>120</v>
      </c>
      <c r="H112" s="69">
        <v>0</v>
      </c>
      <c r="I112" s="69">
        <v>120</v>
      </c>
      <c r="J112" s="69">
        <v>0</v>
      </c>
      <c r="K112" s="69">
        <v>0</v>
      </c>
      <c r="L112" s="40">
        <f t="shared" si="4"/>
        <v>0</v>
      </c>
      <c r="M112" s="175">
        <f t="shared" si="12"/>
        <v>100</v>
      </c>
    </row>
    <row r="113" spans="1:13" ht="30" customHeight="1" x14ac:dyDescent="0.3">
      <c r="A113" s="128" t="s">
        <v>149</v>
      </c>
      <c r="B113" s="129">
        <v>320</v>
      </c>
      <c r="C113" s="130">
        <f>SUM(C114:C119)</f>
        <v>-24.5</v>
      </c>
      <c r="D113" s="131">
        <v>1275</v>
      </c>
      <c r="E113" s="202">
        <v>480.2</v>
      </c>
      <c r="F113" s="131">
        <v>480.2</v>
      </c>
      <c r="G113" s="196">
        <f>G115+G116</f>
        <v>430.79999999999995</v>
      </c>
      <c r="H113" s="131">
        <f>SUM(H114:H119)</f>
        <v>76.8</v>
      </c>
      <c r="I113" s="131">
        <f>SUM(I114:I119)</f>
        <v>126.9</v>
      </c>
      <c r="J113" s="131">
        <f>SUM(J114:J119)</f>
        <v>1</v>
      </c>
      <c r="K113" s="131">
        <f>SUM(K114:K119)</f>
        <v>226.1</v>
      </c>
      <c r="L113" s="40">
        <f t="shared" si="4"/>
        <v>-49.400000000000034</v>
      </c>
      <c r="M113" s="175">
        <f t="shared" si="12"/>
        <v>89.712619741774262</v>
      </c>
    </row>
    <row r="114" spans="1:13" ht="19.5" x14ac:dyDescent="0.3">
      <c r="A114" s="132" t="s">
        <v>91</v>
      </c>
      <c r="B114" s="133">
        <v>321</v>
      </c>
      <c r="C114" s="78"/>
      <c r="D114" s="61">
        <v>0</v>
      </c>
      <c r="E114" s="134">
        <v>0</v>
      </c>
      <c r="F114" s="97">
        <f t="shared" ref="F114:F119" si="15">SUM(H114:K114)</f>
        <v>0</v>
      </c>
      <c r="G114" s="193">
        <v>0</v>
      </c>
      <c r="H114" s="61">
        <v>0</v>
      </c>
      <c r="I114" s="61">
        <v>0</v>
      </c>
      <c r="J114" s="61">
        <v>0</v>
      </c>
      <c r="K114" s="165">
        <v>0</v>
      </c>
      <c r="L114" s="40">
        <f t="shared" si="4"/>
        <v>0</v>
      </c>
      <c r="M114" s="175">
        <v>0</v>
      </c>
    </row>
    <row r="115" spans="1:13" ht="29.25" customHeight="1" x14ac:dyDescent="0.3">
      <c r="A115" s="58" t="s">
        <v>92</v>
      </c>
      <c r="B115" s="135">
        <v>322</v>
      </c>
      <c r="C115" s="80">
        <v>-24.5</v>
      </c>
      <c r="D115" s="61">
        <v>0</v>
      </c>
      <c r="E115" s="134">
        <v>230</v>
      </c>
      <c r="F115" s="69">
        <v>200</v>
      </c>
      <c r="G115" s="180">
        <v>182.1</v>
      </c>
      <c r="H115" s="61">
        <v>0</v>
      </c>
      <c r="I115" s="61">
        <v>0</v>
      </c>
      <c r="J115" s="61">
        <v>0</v>
      </c>
      <c r="K115" s="165">
        <v>182.1</v>
      </c>
      <c r="L115" s="40">
        <f t="shared" si="4"/>
        <v>-17.900000000000006</v>
      </c>
      <c r="M115" s="175">
        <f t="shared" si="12"/>
        <v>91.05</v>
      </c>
    </row>
    <row r="116" spans="1:13" ht="37.5" x14ac:dyDescent="0.3">
      <c r="A116" s="58" t="s">
        <v>93</v>
      </c>
      <c r="B116" s="133">
        <v>323</v>
      </c>
      <c r="C116" s="78"/>
      <c r="D116" s="61">
        <v>0</v>
      </c>
      <c r="E116" s="134">
        <v>250.2</v>
      </c>
      <c r="F116" s="69">
        <v>280.2</v>
      </c>
      <c r="G116" s="180">
        <v>248.7</v>
      </c>
      <c r="H116" s="61">
        <v>76.8</v>
      </c>
      <c r="I116" s="61">
        <v>126.9</v>
      </c>
      <c r="J116" s="61">
        <v>1</v>
      </c>
      <c r="K116" s="165">
        <v>44</v>
      </c>
      <c r="L116" s="40">
        <f t="shared" si="4"/>
        <v>-31.5</v>
      </c>
      <c r="M116" s="175">
        <f t="shared" si="12"/>
        <v>88.758029978586734</v>
      </c>
    </row>
    <row r="117" spans="1:13" ht="19.5" x14ac:dyDescent="0.3">
      <c r="A117" s="58" t="s">
        <v>94</v>
      </c>
      <c r="B117" s="135">
        <v>324</v>
      </c>
      <c r="C117" s="78"/>
      <c r="D117" s="61">
        <v>0</v>
      </c>
      <c r="E117" s="134">
        <v>0</v>
      </c>
      <c r="F117" s="69">
        <f t="shared" si="15"/>
        <v>0</v>
      </c>
      <c r="G117" s="180">
        <v>0</v>
      </c>
      <c r="H117" s="61">
        <v>0</v>
      </c>
      <c r="I117" s="61">
        <v>0</v>
      </c>
      <c r="J117" s="61">
        <v>0</v>
      </c>
      <c r="K117" s="165">
        <v>0</v>
      </c>
      <c r="L117" s="40">
        <f t="shared" ref="L117:L135" si="16">G117-F117</f>
        <v>0</v>
      </c>
      <c r="M117" s="175">
        <v>0</v>
      </c>
    </row>
    <row r="118" spans="1:13" ht="37.5" x14ac:dyDescent="0.3">
      <c r="A118" s="58" t="s">
        <v>95</v>
      </c>
      <c r="B118" s="133">
        <v>325</v>
      </c>
      <c r="C118" s="78"/>
      <c r="D118" s="61">
        <v>0</v>
      </c>
      <c r="E118" s="134">
        <v>0</v>
      </c>
      <c r="F118" s="69">
        <f t="shared" si="15"/>
        <v>0</v>
      </c>
      <c r="G118" s="180">
        <v>0</v>
      </c>
      <c r="H118" s="61">
        <v>0</v>
      </c>
      <c r="I118" s="61">
        <v>0</v>
      </c>
      <c r="J118" s="61">
        <v>0</v>
      </c>
      <c r="K118" s="165">
        <v>0</v>
      </c>
      <c r="L118" s="40">
        <f t="shared" si="16"/>
        <v>0</v>
      </c>
      <c r="M118" s="175">
        <v>0</v>
      </c>
    </row>
    <row r="119" spans="1:13" ht="19.5" x14ac:dyDescent="0.3">
      <c r="A119" s="58" t="s">
        <v>96</v>
      </c>
      <c r="B119" s="84">
        <v>326</v>
      </c>
      <c r="C119" s="78"/>
      <c r="D119" s="61">
        <v>0</v>
      </c>
      <c r="E119" s="134">
        <v>0</v>
      </c>
      <c r="F119" s="69">
        <f t="shared" si="15"/>
        <v>0</v>
      </c>
      <c r="G119" s="180">
        <v>0</v>
      </c>
      <c r="H119" s="61">
        <v>0</v>
      </c>
      <c r="I119" s="61">
        <v>0</v>
      </c>
      <c r="J119" s="61">
        <v>0</v>
      </c>
      <c r="K119" s="165">
        <v>0</v>
      </c>
      <c r="L119" s="40">
        <f t="shared" si="16"/>
        <v>0</v>
      </c>
      <c r="M119" s="175">
        <v>0</v>
      </c>
    </row>
    <row r="120" spans="1:13" ht="22.9" customHeight="1" x14ac:dyDescent="0.3">
      <c r="A120" s="221" t="s">
        <v>97</v>
      </c>
      <c r="B120" s="219"/>
      <c r="C120" s="219"/>
      <c r="D120" s="219"/>
      <c r="E120" s="44"/>
      <c r="F120" s="197"/>
      <c r="G120" s="198"/>
      <c r="H120" s="44"/>
      <c r="I120" s="44"/>
      <c r="J120" s="44"/>
      <c r="K120" s="171"/>
      <c r="L120" s="40"/>
      <c r="M120" s="175"/>
    </row>
    <row r="121" spans="1:13" ht="36" customHeight="1" x14ac:dyDescent="0.3">
      <c r="A121" s="58" t="s">
        <v>98</v>
      </c>
      <c r="B121" s="50">
        <v>330</v>
      </c>
      <c r="C121" s="136">
        <f>SUM(C122:C125)</f>
        <v>44.9</v>
      </c>
      <c r="D121" s="97"/>
      <c r="E121" s="203">
        <v>0</v>
      </c>
      <c r="F121" s="97">
        <f t="shared" ref="F121:F131" si="17">SUM(H121:K121)</f>
        <v>0</v>
      </c>
      <c r="G121" s="193"/>
      <c r="H121" s="97">
        <f>SUM(H122:H125)</f>
        <v>0</v>
      </c>
      <c r="I121" s="97">
        <f>SUM(I122:I125)</f>
        <v>0</v>
      </c>
      <c r="J121" s="97">
        <f>SUM(J122:J125)</f>
        <v>0</v>
      </c>
      <c r="K121" s="97">
        <f>SUM(K122:K125)</f>
        <v>0</v>
      </c>
      <c r="L121" s="200">
        <f t="shared" si="16"/>
        <v>0</v>
      </c>
      <c r="M121" s="204"/>
    </row>
    <row r="122" spans="1:13" ht="19.5" x14ac:dyDescent="0.3">
      <c r="A122" s="83" t="s">
        <v>99</v>
      </c>
      <c r="B122" s="84">
        <v>340</v>
      </c>
      <c r="C122" s="78"/>
      <c r="D122" s="69"/>
      <c r="E122" s="205">
        <v>0</v>
      </c>
      <c r="F122" s="69">
        <f t="shared" si="17"/>
        <v>0</v>
      </c>
      <c r="G122" s="180"/>
      <c r="H122" s="69">
        <v>0</v>
      </c>
      <c r="I122" s="69">
        <v>0</v>
      </c>
      <c r="J122" s="69">
        <v>0</v>
      </c>
      <c r="K122" s="69">
        <v>0</v>
      </c>
      <c r="L122" s="200">
        <f t="shared" si="16"/>
        <v>0</v>
      </c>
      <c r="M122" s="204"/>
    </row>
    <row r="123" spans="1:13" ht="19.5" x14ac:dyDescent="0.3">
      <c r="A123" s="83" t="s">
        <v>100</v>
      </c>
      <c r="B123" s="84">
        <v>350</v>
      </c>
      <c r="C123" s="78"/>
      <c r="D123" s="69"/>
      <c r="E123" s="205">
        <v>0</v>
      </c>
      <c r="F123" s="69">
        <f t="shared" si="17"/>
        <v>0</v>
      </c>
      <c r="G123" s="180"/>
      <c r="H123" s="69">
        <v>0</v>
      </c>
      <c r="I123" s="69">
        <v>0</v>
      </c>
      <c r="J123" s="69">
        <v>0</v>
      </c>
      <c r="K123" s="69">
        <v>0</v>
      </c>
      <c r="L123" s="200">
        <f t="shared" si="16"/>
        <v>0</v>
      </c>
      <c r="M123" s="204"/>
    </row>
    <row r="124" spans="1:13" ht="19.5" x14ac:dyDescent="0.3">
      <c r="A124" s="83" t="s">
        <v>101</v>
      </c>
      <c r="B124" s="84">
        <v>360</v>
      </c>
      <c r="C124" s="80">
        <v>44.9</v>
      </c>
      <c r="D124" s="69"/>
      <c r="E124" s="205">
        <v>0</v>
      </c>
      <c r="F124" s="69">
        <f t="shared" si="17"/>
        <v>0</v>
      </c>
      <c r="G124" s="180"/>
      <c r="H124" s="69">
        <v>0</v>
      </c>
      <c r="I124" s="69">
        <v>0</v>
      </c>
      <c r="J124" s="69">
        <v>0</v>
      </c>
      <c r="K124" s="69">
        <v>0</v>
      </c>
      <c r="L124" s="200">
        <f t="shared" si="16"/>
        <v>0</v>
      </c>
      <c r="M124" s="204"/>
    </row>
    <row r="125" spans="1:13" ht="19.5" customHeight="1" x14ac:dyDescent="0.3">
      <c r="A125" s="58" t="s">
        <v>102</v>
      </c>
      <c r="B125" s="50">
        <v>370</v>
      </c>
      <c r="C125" s="78"/>
      <c r="D125" s="69"/>
      <c r="E125" s="205">
        <v>0</v>
      </c>
      <c r="F125" s="69">
        <f t="shared" si="17"/>
        <v>0</v>
      </c>
      <c r="G125" s="180"/>
      <c r="H125" s="69">
        <v>0</v>
      </c>
      <c r="I125" s="69">
        <v>0</v>
      </c>
      <c r="J125" s="69">
        <v>0</v>
      </c>
      <c r="K125" s="69">
        <v>0</v>
      </c>
      <c r="L125" s="200">
        <f t="shared" si="16"/>
        <v>0</v>
      </c>
      <c r="M125" s="204"/>
    </row>
    <row r="126" spans="1:13" ht="37.5" x14ac:dyDescent="0.3">
      <c r="A126" s="58" t="s">
        <v>103</v>
      </c>
      <c r="B126" s="50">
        <v>380</v>
      </c>
      <c r="C126" s="136">
        <f>SUM(C127:C130)</f>
        <v>0</v>
      </c>
      <c r="D126" s="97"/>
      <c r="E126" s="203">
        <v>0</v>
      </c>
      <c r="F126" s="97">
        <f t="shared" si="17"/>
        <v>0</v>
      </c>
      <c r="G126" s="193"/>
      <c r="H126" s="97">
        <f>SUM(H127:H130)</f>
        <v>0</v>
      </c>
      <c r="I126" s="97">
        <f>SUM(I127:I130)</f>
        <v>0</v>
      </c>
      <c r="J126" s="97">
        <f>SUM(J127:J130)</f>
        <v>0</v>
      </c>
      <c r="K126" s="97">
        <f>SUM(K127:K130)</f>
        <v>0</v>
      </c>
      <c r="L126" s="200">
        <f t="shared" si="16"/>
        <v>0</v>
      </c>
      <c r="M126" s="204"/>
    </row>
    <row r="127" spans="1:13" ht="19.5" x14ac:dyDescent="0.3">
      <c r="A127" s="83" t="s">
        <v>99</v>
      </c>
      <c r="B127" s="84">
        <v>390</v>
      </c>
      <c r="C127" s="78"/>
      <c r="D127" s="69"/>
      <c r="E127" s="205">
        <v>0</v>
      </c>
      <c r="F127" s="69">
        <f>SUM(H127:K127)</f>
        <v>0</v>
      </c>
      <c r="G127" s="180"/>
      <c r="H127" s="69">
        <v>0</v>
      </c>
      <c r="I127" s="69">
        <v>0</v>
      </c>
      <c r="J127" s="69">
        <v>0</v>
      </c>
      <c r="K127" s="69">
        <v>0</v>
      </c>
      <c r="L127" s="200">
        <f t="shared" si="16"/>
        <v>0</v>
      </c>
      <c r="M127" s="204"/>
    </row>
    <row r="128" spans="1:13" ht="19.5" x14ac:dyDescent="0.3">
      <c r="A128" s="83" t="s">
        <v>100</v>
      </c>
      <c r="B128" s="84">
        <v>400</v>
      </c>
      <c r="C128" s="78"/>
      <c r="D128" s="61"/>
      <c r="E128" s="134">
        <v>0</v>
      </c>
      <c r="F128" s="69">
        <f t="shared" si="17"/>
        <v>0</v>
      </c>
      <c r="G128" s="180"/>
      <c r="H128" s="61">
        <v>0</v>
      </c>
      <c r="I128" s="61">
        <v>0</v>
      </c>
      <c r="J128" s="61">
        <v>0</v>
      </c>
      <c r="K128" s="165">
        <v>0</v>
      </c>
      <c r="L128" s="40">
        <f t="shared" si="16"/>
        <v>0</v>
      </c>
      <c r="M128" s="175"/>
    </row>
    <row r="129" spans="1:13" ht="19.5" x14ac:dyDescent="0.3">
      <c r="A129" s="83" t="s">
        <v>101</v>
      </c>
      <c r="B129" s="84">
        <v>410</v>
      </c>
      <c r="C129" s="78"/>
      <c r="D129" s="61"/>
      <c r="E129" s="134">
        <v>0</v>
      </c>
      <c r="F129" s="69">
        <f t="shared" si="17"/>
        <v>0</v>
      </c>
      <c r="G129" s="180"/>
      <c r="H129" s="61">
        <v>0</v>
      </c>
      <c r="I129" s="61">
        <v>0</v>
      </c>
      <c r="J129" s="61">
        <v>0</v>
      </c>
      <c r="K129" s="165">
        <v>0</v>
      </c>
      <c r="L129" s="40">
        <f t="shared" si="16"/>
        <v>0</v>
      </c>
      <c r="M129" s="175"/>
    </row>
    <row r="130" spans="1:13" ht="19.5" x14ac:dyDescent="0.3">
      <c r="A130" s="58" t="s">
        <v>104</v>
      </c>
      <c r="B130" s="50">
        <v>420</v>
      </c>
      <c r="C130" s="78"/>
      <c r="D130" s="61"/>
      <c r="E130" s="134">
        <v>0</v>
      </c>
      <c r="F130" s="69">
        <f>SUM(H130:K130)</f>
        <v>0</v>
      </c>
      <c r="G130" s="180"/>
      <c r="H130" s="61">
        <v>0</v>
      </c>
      <c r="I130" s="61">
        <v>0</v>
      </c>
      <c r="J130" s="61">
        <v>0</v>
      </c>
      <c r="K130" s="165">
        <v>0</v>
      </c>
      <c r="L130" s="40">
        <f t="shared" si="16"/>
        <v>0</v>
      </c>
      <c r="M130" s="175"/>
    </row>
    <row r="131" spans="1:13" ht="37.5" x14ac:dyDescent="0.3">
      <c r="A131" s="76" t="s">
        <v>122</v>
      </c>
      <c r="B131" s="81">
        <v>120</v>
      </c>
      <c r="C131" s="80" t="e">
        <f>SUM(C132:C132)</f>
        <v>#REF!</v>
      </c>
      <c r="D131" s="61">
        <v>1000</v>
      </c>
      <c r="E131" s="80">
        <v>1505.5</v>
      </c>
      <c r="F131" s="69">
        <f t="shared" si="17"/>
        <v>2040.66</v>
      </c>
      <c r="G131" s="180">
        <v>2040.66</v>
      </c>
      <c r="H131" s="61">
        <f>H99</f>
        <v>872.5</v>
      </c>
      <c r="I131" s="61">
        <f>I99</f>
        <v>402.00000000000006</v>
      </c>
      <c r="J131" s="61">
        <f>J99</f>
        <v>412.45999999999992</v>
      </c>
      <c r="K131" s="165">
        <f>K99</f>
        <v>353.7</v>
      </c>
      <c r="L131" s="40">
        <v>165.09999999999991</v>
      </c>
      <c r="M131" s="175">
        <v>108.80298587043455</v>
      </c>
    </row>
    <row r="132" spans="1:13" ht="19.5" x14ac:dyDescent="0.3">
      <c r="A132" s="105" t="s">
        <v>164</v>
      </c>
      <c r="B132" s="59">
        <v>430</v>
      </c>
      <c r="C132" s="137" t="e">
        <f>C36+C38+C45+C48+#REF!+#REF!+C121</f>
        <v>#REF!</v>
      </c>
      <c r="D132" s="97">
        <v>30591.200000000001</v>
      </c>
      <c r="E132" s="206">
        <f>E37</f>
        <v>28366.7</v>
      </c>
      <c r="F132" s="206">
        <v>28667.17</v>
      </c>
      <c r="G132" s="207">
        <v>27902.34</v>
      </c>
      <c r="H132" s="206">
        <f>H37+H44</f>
        <v>6124.21</v>
      </c>
      <c r="I132" s="206">
        <f>I37+I44</f>
        <v>5978.78</v>
      </c>
      <c r="J132" s="206">
        <f>J37+J44</f>
        <v>6721.18</v>
      </c>
      <c r="K132" s="206">
        <f>K37+K44</f>
        <v>9078.23</v>
      </c>
      <c r="L132" s="208">
        <f t="shared" si="16"/>
        <v>-764.82999999999811</v>
      </c>
      <c r="M132" s="209">
        <f t="shared" si="12"/>
        <v>97.332035216590967</v>
      </c>
    </row>
    <row r="133" spans="1:13" ht="19.5" x14ac:dyDescent="0.3">
      <c r="A133" s="105" t="s">
        <v>165</v>
      </c>
      <c r="B133" s="59">
        <v>440</v>
      </c>
      <c r="C133" s="137">
        <f>C89+C126+C113</f>
        <v>-24.5</v>
      </c>
      <c r="D133" s="97">
        <v>30590.080000000002</v>
      </c>
      <c r="E133" s="206">
        <v>28366.7</v>
      </c>
      <c r="F133" s="206">
        <v>28667.17</v>
      </c>
      <c r="G133" s="207">
        <v>24902.34</v>
      </c>
      <c r="H133" s="206">
        <f>H51+H52+H53+H59+H66+H73+H82+H113</f>
        <v>6124.2100000000009</v>
      </c>
      <c r="I133" s="206">
        <f t="shared" ref="I133:K133" si="18">I51+I52+I53+I59+I66+I73+I82+I113</f>
        <v>5819.73</v>
      </c>
      <c r="J133" s="206">
        <f t="shared" si="18"/>
        <v>6238.2800000000007</v>
      </c>
      <c r="K133" s="206">
        <f t="shared" si="18"/>
        <v>7159.3200000000006</v>
      </c>
      <c r="L133" s="208">
        <f t="shared" si="16"/>
        <v>-3764.8299999999981</v>
      </c>
      <c r="M133" s="209">
        <f t="shared" si="12"/>
        <v>86.867102682266861</v>
      </c>
    </row>
    <row r="134" spans="1:13" ht="29.25" x14ac:dyDescent="0.3">
      <c r="A134" s="105" t="s">
        <v>166</v>
      </c>
      <c r="B134" s="59"/>
      <c r="C134" s="137"/>
      <c r="D134" s="97" t="s">
        <v>12</v>
      </c>
      <c r="E134" s="206">
        <v>29872.2</v>
      </c>
      <c r="F134" s="206">
        <v>28414.71</v>
      </c>
      <c r="G134" s="207">
        <v>29943</v>
      </c>
      <c r="H134" s="206">
        <f>H36</f>
        <v>6996.71</v>
      </c>
      <c r="I134" s="206">
        <f>I36</f>
        <v>6380.78</v>
      </c>
      <c r="J134" s="206">
        <f>J36</f>
        <v>7133.64</v>
      </c>
      <c r="K134" s="206">
        <f>K36</f>
        <v>9431.93</v>
      </c>
      <c r="L134" s="208">
        <f t="shared" si="16"/>
        <v>1528.2900000000009</v>
      </c>
      <c r="M134" s="209">
        <f t="shared" si="12"/>
        <v>105.37851697237099</v>
      </c>
    </row>
    <row r="135" spans="1:13" ht="19.5" x14ac:dyDescent="0.3">
      <c r="A135" s="105" t="s">
        <v>167</v>
      </c>
      <c r="B135" s="81"/>
      <c r="C135" s="60" t="e">
        <f>C132+C133</f>
        <v>#REF!</v>
      </c>
      <c r="D135" s="61"/>
      <c r="E135" s="210">
        <v>29872.2</v>
      </c>
      <c r="F135" s="206">
        <v>28414.71</v>
      </c>
      <c r="G135" s="207">
        <v>26943</v>
      </c>
      <c r="H135" s="210">
        <f>H99+H133</f>
        <v>6996.7100000000009</v>
      </c>
      <c r="I135" s="210">
        <f t="shared" ref="I135:K135" si="19">I99+I133</f>
        <v>6221.73</v>
      </c>
      <c r="J135" s="210">
        <f t="shared" si="19"/>
        <v>6650.7400000000007</v>
      </c>
      <c r="K135" s="210">
        <f t="shared" si="19"/>
        <v>7513.02</v>
      </c>
      <c r="L135" s="208">
        <f t="shared" si="16"/>
        <v>-1471.7099999999991</v>
      </c>
      <c r="M135" s="209">
        <f t="shared" si="12"/>
        <v>94.820605242847805</v>
      </c>
    </row>
    <row r="136" spans="1:13" ht="19.5" x14ac:dyDescent="0.3">
      <c r="A136" s="72" t="s">
        <v>170</v>
      </c>
      <c r="B136" s="81"/>
      <c r="C136" s="60"/>
      <c r="D136" s="61"/>
      <c r="E136" s="211"/>
      <c r="F136" s="210"/>
      <c r="G136" s="212">
        <v>3000</v>
      </c>
      <c r="H136" s="210"/>
      <c r="I136" s="210"/>
      <c r="J136" s="210"/>
      <c r="K136" s="210"/>
      <c r="L136" s="208"/>
      <c r="M136" s="209"/>
    </row>
    <row r="137" spans="1:13" ht="19.5" customHeight="1" x14ac:dyDescent="0.3">
      <c r="A137" s="221" t="s">
        <v>105</v>
      </c>
      <c r="B137" s="219"/>
      <c r="C137" s="138"/>
      <c r="D137" s="139"/>
      <c r="E137" s="213"/>
      <c r="F137" s="206"/>
      <c r="G137" s="207"/>
      <c r="H137" s="206" t="s">
        <v>150</v>
      </c>
      <c r="I137" s="206" t="s">
        <v>151</v>
      </c>
      <c r="J137" s="206" t="s">
        <v>152</v>
      </c>
      <c r="K137" s="206" t="s">
        <v>153</v>
      </c>
      <c r="L137" s="208"/>
      <c r="M137" s="209"/>
    </row>
    <row r="138" spans="1:13" ht="31.5" customHeight="1" x14ac:dyDescent="0.3">
      <c r="A138" s="58" t="s">
        <v>106</v>
      </c>
      <c r="B138" s="81">
        <v>900</v>
      </c>
      <c r="C138" s="140">
        <v>90</v>
      </c>
      <c r="D138" s="61">
        <v>140</v>
      </c>
      <c r="E138" s="141"/>
      <c r="F138" s="165">
        <v>120</v>
      </c>
      <c r="G138" s="182"/>
      <c r="H138" s="142">
        <v>120</v>
      </c>
      <c r="I138" s="142">
        <v>120</v>
      </c>
      <c r="J138" s="142">
        <v>120</v>
      </c>
      <c r="K138" s="165">
        <v>120</v>
      </c>
      <c r="L138" s="40"/>
      <c r="M138" s="175"/>
    </row>
    <row r="139" spans="1:13" ht="19.5" x14ac:dyDescent="0.3">
      <c r="A139" s="58" t="s">
        <v>154</v>
      </c>
      <c r="B139" s="81">
        <v>910</v>
      </c>
      <c r="C139" s="80">
        <v>3354.6</v>
      </c>
      <c r="D139" s="61"/>
      <c r="E139" s="80"/>
      <c r="F139" s="165"/>
      <c r="G139" s="182"/>
      <c r="H139" s="61"/>
      <c r="I139" s="61"/>
      <c r="J139" s="61"/>
      <c r="K139" s="165"/>
      <c r="L139" s="40"/>
      <c r="M139" s="175"/>
    </row>
    <row r="140" spans="1:13" ht="19.5" x14ac:dyDescent="0.3">
      <c r="A140" s="58" t="s">
        <v>107</v>
      </c>
      <c r="B140" s="81">
        <v>920</v>
      </c>
      <c r="C140" s="78"/>
      <c r="D140" s="61"/>
      <c r="E140" s="78"/>
      <c r="F140" s="165">
        <v>0</v>
      </c>
      <c r="G140" s="182"/>
      <c r="H140" s="61">
        <v>0</v>
      </c>
      <c r="I140" s="61">
        <v>0</v>
      </c>
      <c r="J140" s="61">
        <v>0</v>
      </c>
      <c r="K140" s="165">
        <v>0</v>
      </c>
      <c r="L140" s="40"/>
      <c r="M140" s="175"/>
    </row>
    <row r="141" spans="1:13" ht="37.5" x14ac:dyDescent="0.3">
      <c r="A141" s="58" t="s">
        <v>108</v>
      </c>
      <c r="B141" s="81">
        <v>930</v>
      </c>
      <c r="C141" s="78"/>
      <c r="D141" s="61"/>
      <c r="E141" s="78"/>
      <c r="F141" s="165">
        <v>0</v>
      </c>
      <c r="G141" s="182"/>
      <c r="H141" s="61">
        <v>0</v>
      </c>
      <c r="I141" s="61">
        <v>0</v>
      </c>
      <c r="J141" s="61">
        <v>0</v>
      </c>
      <c r="K141" s="165">
        <v>0</v>
      </c>
      <c r="L141" s="40"/>
      <c r="M141" s="175"/>
    </row>
    <row r="142" spans="1:13" ht="19.5" customHeight="1" x14ac:dyDescent="0.3">
      <c r="A142" s="58" t="s">
        <v>155</v>
      </c>
      <c r="B142" s="81">
        <v>940</v>
      </c>
      <c r="C142" s="60"/>
      <c r="D142" s="61"/>
      <c r="E142" s="60"/>
      <c r="F142" s="165"/>
      <c r="G142" s="182"/>
      <c r="H142" s="61"/>
      <c r="I142" s="61"/>
      <c r="J142" s="61"/>
      <c r="K142" s="165"/>
      <c r="L142" s="40"/>
      <c r="M142" s="175"/>
    </row>
    <row r="143" spans="1:13" ht="19.5" x14ac:dyDescent="0.3">
      <c r="A143" s="58" t="s">
        <v>156</v>
      </c>
      <c r="B143" s="81">
        <v>950</v>
      </c>
      <c r="C143" s="78"/>
      <c r="D143" s="61"/>
      <c r="E143" s="78"/>
      <c r="F143" s="165"/>
      <c r="G143" s="182"/>
      <c r="H143" s="61"/>
      <c r="I143" s="61"/>
      <c r="J143" s="61"/>
      <c r="K143" s="165"/>
      <c r="L143" s="40"/>
      <c r="M143" s="175"/>
    </row>
    <row r="144" spans="1:13" ht="18.75" x14ac:dyDescent="0.25">
      <c r="A144" s="143"/>
      <c r="B144" s="144"/>
      <c r="C144" s="145"/>
      <c r="D144" s="146"/>
      <c r="E144" s="145"/>
      <c r="F144" s="146"/>
      <c r="G144" s="183"/>
      <c r="H144" s="146"/>
      <c r="I144" s="146"/>
      <c r="J144" s="146"/>
      <c r="K144" s="163"/>
    </row>
    <row r="145" spans="1:11" ht="18.75" x14ac:dyDescent="0.25">
      <c r="A145" s="143"/>
      <c r="B145" s="43"/>
      <c r="C145" s="147"/>
      <c r="D145" s="148"/>
      <c r="E145" s="149"/>
      <c r="F145" s="148"/>
      <c r="G145" s="184"/>
      <c r="H145" s="148"/>
      <c r="I145" s="148"/>
      <c r="J145" s="148"/>
      <c r="K145" s="161"/>
    </row>
    <row r="146" spans="1:11" ht="18.75" x14ac:dyDescent="0.25">
      <c r="A146" s="143" t="s">
        <v>157</v>
      </c>
      <c r="B146" s="144"/>
      <c r="C146" s="223" t="s">
        <v>109</v>
      </c>
      <c r="D146" s="223"/>
      <c r="E146" s="45"/>
      <c r="F146" s="44"/>
      <c r="G146" s="181"/>
      <c r="H146" s="150"/>
      <c r="I146" s="224" t="s">
        <v>42</v>
      </c>
      <c r="J146" s="224"/>
      <c r="K146" s="224"/>
    </row>
    <row r="147" spans="1:11" ht="19.5" customHeight="1" x14ac:dyDescent="0.25">
      <c r="A147" s="151" t="s">
        <v>158</v>
      </c>
      <c r="B147" s="42"/>
      <c r="C147" s="226" t="s">
        <v>159</v>
      </c>
      <c r="D147" s="226"/>
      <c r="E147" s="152"/>
      <c r="F147" s="44"/>
      <c r="G147" s="181"/>
      <c r="H147" s="153"/>
      <c r="I147" s="227" t="s">
        <v>110</v>
      </c>
      <c r="J147" s="227"/>
      <c r="K147" s="227"/>
    </row>
    <row r="148" spans="1:11" ht="18.75" x14ac:dyDescent="0.25">
      <c r="A148" s="151"/>
      <c r="B148" s="42"/>
      <c r="C148" s="151"/>
      <c r="D148" s="151"/>
      <c r="E148" s="152"/>
      <c r="F148" s="154"/>
      <c r="G148" s="185"/>
      <c r="H148" s="153"/>
      <c r="I148" s="155"/>
      <c r="J148" s="155"/>
      <c r="K148" s="164"/>
    </row>
    <row r="149" spans="1:11" ht="7.15" customHeight="1" x14ac:dyDescent="0.25">
      <c r="A149" s="151"/>
      <c r="B149" s="42"/>
      <c r="C149" s="151"/>
      <c r="D149" s="151"/>
      <c r="E149" s="152"/>
      <c r="F149" s="154"/>
      <c r="G149" s="185"/>
      <c r="H149" s="153"/>
      <c r="I149" s="155"/>
      <c r="J149" s="155"/>
      <c r="K149" s="164"/>
    </row>
    <row r="150" spans="1:11" ht="13.9" customHeight="1" x14ac:dyDescent="0.25">
      <c r="A150" s="143"/>
      <c r="B150" s="43"/>
      <c r="C150" s="147"/>
      <c r="D150" s="156"/>
      <c r="E150" s="157"/>
      <c r="F150" s="156"/>
      <c r="G150" s="186"/>
      <c r="H150" s="148"/>
      <c r="I150" s="225" t="s">
        <v>160</v>
      </c>
      <c r="J150" s="225"/>
      <c r="K150" s="225"/>
    </row>
    <row r="151" spans="1:11" ht="19.5" customHeight="1" x14ac:dyDescent="0.25">
      <c r="A151" s="158" t="s">
        <v>161</v>
      </c>
      <c r="B151" s="43"/>
      <c r="C151" s="147"/>
      <c r="D151" s="151" t="s">
        <v>159</v>
      </c>
      <c r="E151" s="159"/>
      <c r="F151" s="160"/>
      <c r="G151" s="187"/>
      <c r="H151" s="44"/>
      <c r="I151" s="220" t="s">
        <v>110</v>
      </c>
      <c r="J151" s="220"/>
      <c r="K151" s="220"/>
    </row>
    <row r="152" spans="1:11" ht="19.5" customHeight="1" x14ac:dyDescent="0.25">
      <c r="A152" s="143" t="s">
        <v>162</v>
      </c>
      <c r="B152" s="43"/>
      <c r="C152" s="147"/>
      <c r="D152" s="147"/>
      <c r="E152" s="149"/>
      <c r="F152" s="148"/>
      <c r="G152" s="184"/>
      <c r="H152" s="148"/>
      <c r="I152" s="148"/>
      <c r="J152" s="148"/>
      <c r="K152" s="161"/>
    </row>
    <row r="153" spans="1:11" ht="18.75" x14ac:dyDescent="0.25">
      <c r="A153" s="143"/>
      <c r="B153" s="43"/>
      <c r="C153" s="147"/>
      <c r="D153" s="148"/>
      <c r="E153" s="149"/>
      <c r="F153" s="148"/>
      <c r="G153" s="184"/>
      <c r="H153" s="148"/>
      <c r="I153" s="148"/>
      <c r="J153" s="148"/>
      <c r="K153" s="161"/>
    </row>
    <row r="154" spans="1:11" ht="18.75" x14ac:dyDescent="0.25">
      <c r="A154" s="143"/>
      <c r="B154" s="43"/>
      <c r="C154" s="147"/>
      <c r="D154" s="148"/>
      <c r="E154" s="149"/>
      <c r="F154" s="148"/>
      <c r="G154" s="184"/>
      <c r="H154" s="148"/>
      <c r="I154" s="148"/>
      <c r="J154" s="148"/>
      <c r="K154" s="161"/>
    </row>
    <row r="155" spans="1:11" ht="19.5" customHeight="1" x14ac:dyDescent="0.25">
      <c r="A155" s="143"/>
      <c r="B155" s="43"/>
      <c r="C155" s="147"/>
      <c r="D155" s="148"/>
      <c r="E155" s="149"/>
      <c r="F155" s="148" t="s">
        <v>12</v>
      </c>
      <c r="G155" s="184"/>
      <c r="H155" s="148"/>
      <c r="I155" s="148"/>
      <c r="J155" s="148"/>
      <c r="K155" s="161"/>
    </row>
    <row r="156" spans="1:11" ht="19.5" customHeight="1" x14ac:dyDescent="0.25"/>
  </sheetData>
  <mergeCells count="43">
    <mergeCell ref="L31:L32"/>
    <mergeCell ref="M31:M32"/>
    <mergeCell ref="B27:G27"/>
    <mergeCell ref="A29:K29"/>
    <mergeCell ref="B23:G23"/>
    <mergeCell ref="H23:J23"/>
    <mergeCell ref="B24:G24"/>
    <mergeCell ref="B25:K25"/>
    <mergeCell ref="B26:G26"/>
    <mergeCell ref="E31:E32"/>
    <mergeCell ref="F31:F32"/>
    <mergeCell ref="H31:K31"/>
    <mergeCell ref="A31:A32"/>
    <mergeCell ref="B31:B32"/>
    <mergeCell ref="C31:C32"/>
    <mergeCell ref="D31:D32"/>
    <mergeCell ref="B19:G19"/>
    <mergeCell ref="B20:G20"/>
    <mergeCell ref="B21:G21"/>
    <mergeCell ref="B22:G22"/>
    <mergeCell ref="H22:J22"/>
    <mergeCell ref="J14:K14"/>
    <mergeCell ref="B15:G15"/>
    <mergeCell ref="J15:K15"/>
    <mergeCell ref="A16:I16"/>
    <mergeCell ref="B18:G18"/>
    <mergeCell ref="G2:K2"/>
    <mergeCell ref="G3:K3"/>
    <mergeCell ref="J4:K4"/>
    <mergeCell ref="J12:K12"/>
    <mergeCell ref="J13:K13"/>
    <mergeCell ref="G31:G32"/>
    <mergeCell ref="A34:D34"/>
    <mergeCell ref="I151:K151"/>
    <mergeCell ref="A50:D50"/>
    <mergeCell ref="A120:D120"/>
    <mergeCell ref="A137:B137"/>
    <mergeCell ref="A35:D35"/>
    <mergeCell ref="C146:D146"/>
    <mergeCell ref="I146:K146"/>
    <mergeCell ref="I150:K150"/>
    <mergeCell ref="C147:D147"/>
    <mergeCell ref="I147:K147"/>
  </mergeCells>
  <pageMargins left="0.7" right="0.7" top="0.33" bottom="0.3" header="0.3" footer="0.3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 2025р</vt:lpstr>
      <vt:lpstr>'за 2025р'!Область_друку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User</cp:lastModifiedBy>
  <cp:lastPrinted>2026-02-19T07:05:19Z</cp:lastPrinted>
  <dcterms:created xsi:type="dcterms:W3CDTF">2026-02-16T13:19:51Z</dcterms:created>
  <dcterms:modified xsi:type="dcterms:W3CDTF">2026-02-19T08:36:50Z</dcterms:modified>
</cp:coreProperties>
</file>