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 виконком\Фінплани\"/>
    </mc:Choice>
  </mc:AlternateContent>
  <bookViews>
    <workbookView xWindow="-105" yWindow="-105" windowWidth="23250" windowHeight="12570" tabRatio="915"/>
  </bookViews>
  <sheets>
    <sheet name="Осн. фін. пок." sheetId="14" r:id="rId1"/>
    <sheet name="I. Фін результат" sheetId="2" r:id="rId2"/>
    <sheet name="ІІ. Розр. з бюджетом" sheetId="19" r:id="rId3"/>
    <sheet name="ІІІ. Рух грош. коштів" sheetId="18" r:id="rId4"/>
    <sheet name="IV. Кап. інвестиції" sheetId="3" r:id="rId5"/>
    <sheet name=" V. Коефіцієнти" sheetId="11" r:id="rId6"/>
    <sheet name="6.1. Інша інфо_1" sheetId="10" r:id="rId7"/>
    <sheet name="6.2. Інша інфо_2" sheetId="9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5">' V. Коефіцієнти'!$5:$5</definedName>
    <definedName name="_xlnm.Print_Titles" localSheetId="1">'I. Фін результат'!$3:$5</definedName>
    <definedName name="_xlnm.Print_Titles" localSheetId="2">'ІІ. Розр. з бюджетом'!$3:$5</definedName>
    <definedName name="_xlnm.Print_Titles" localSheetId="3">'ІІІ. Рух грош. коштів'!$3:$5</definedName>
    <definedName name="_xlnm.Print_Titles" localSheetId="0">'Осн. фін. пок.'!$30:$32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5">' V. Коефіцієнти'!$A$1:$H$28</definedName>
    <definedName name="_xlnm.Print_Area" localSheetId="6">'6.1. Інша інфо_1'!$A$1:$AX$75</definedName>
    <definedName name="_xlnm.Print_Area" localSheetId="7">'6.2. Інша інфо_2'!$A$1:$AF$71</definedName>
    <definedName name="_xlnm.Print_Area" localSheetId="1">'I. Фін результат'!$A$1:$I$103</definedName>
    <definedName name="_xlnm.Print_Area" localSheetId="4">'IV. Кап. інвестиції'!$A$1:$H$17</definedName>
    <definedName name="_xlnm.Print_Area" localSheetId="2">'ІІ. Розр. з бюджетом'!$A$1:$H$48</definedName>
    <definedName name="_xlnm.Print_Area" localSheetId="3">'ІІІ. Рух грош. коштів'!$A$1:$H$75</definedName>
    <definedName name="_xlnm.Print_Area" localSheetId="0">'Осн. фін. пок.'!$A$1:$S$173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18" l="1"/>
  <c r="E7" i="18"/>
  <c r="E53" i="2"/>
  <c r="E59" i="2"/>
  <c r="E60" i="2"/>
  <c r="E71" i="2" s="1"/>
  <c r="C79" i="2"/>
  <c r="D79" i="2"/>
  <c r="D89" i="2"/>
  <c r="E98" i="2"/>
  <c r="D80" i="2"/>
  <c r="F93" i="2" l="1"/>
  <c r="F94" i="2"/>
  <c r="F95" i="2"/>
  <c r="F96" i="2"/>
  <c r="F97" i="2"/>
  <c r="F92" i="2"/>
  <c r="F91" i="2"/>
  <c r="C85" i="2"/>
  <c r="C23" i="10"/>
  <c r="D49" i="2"/>
  <c r="D44" i="14" s="1"/>
  <c r="D11" i="2"/>
  <c r="E9" i="2"/>
  <c r="F59" i="2"/>
  <c r="F55" i="2"/>
  <c r="E10" i="2"/>
  <c r="E11" i="2"/>
  <c r="E13" i="2"/>
  <c r="E12" i="2"/>
  <c r="D7" i="2"/>
  <c r="D37" i="18"/>
  <c r="E20" i="18"/>
  <c r="F23" i="10"/>
  <c r="I23" i="10"/>
  <c r="I26" i="10"/>
  <c r="F25" i="10"/>
  <c r="I19" i="10"/>
  <c r="I13" i="10" l="1"/>
  <c r="I12" i="10"/>
  <c r="C138" i="14"/>
  <c r="C17" i="2" l="1"/>
  <c r="C53" i="2"/>
  <c r="C49" i="2"/>
  <c r="C18" i="18"/>
  <c r="C7" i="18"/>
  <c r="C6" i="3"/>
  <c r="F26" i="10"/>
  <c r="F24" i="10"/>
  <c r="F17" i="10"/>
  <c r="F16" i="10"/>
  <c r="C11" i="10"/>
  <c r="R33" i="9"/>
  <c r="R34" i="9"/>
  <c r="R35" i="9"/>
  <c r="R36" i="9"/>
  <c r="R32" i="9"/>
  <c r="D17" i="2"/>
  <c r="C47" i="14" l="1"/>
  <c r="E52" i="2"/>
  <c r="E7" i="2"/>
  <c r="F19" i="18"/>
  <c r="F8" i="18"/>
  <c r="F9" i="18"/>
  <c r="F10" i="18"/>
  <c r="F11" i="18"/>
  <c r="F12" i="18"/>
  <c r="F14" i="18"/>
  <c r="F15" i="18"/>
  <c r="F16" i="18"/>
  <c r="F20" i="10"/>
  <c r="Q48" i="9" l="1"/>
  <c r="R48" i="9"/>
  <c r="C13" i="18"/>
  <c r="C21" i="18"/>
  <c r="C25" i="18"/>
  <c r="C31" i="18"/>
  <c r="C39" i="18"/>
  <c r="C44" i="18"/>
  <c r="C50" i="18" s="1"/>
  <c r="C52" i="18"/>
  <c r="C54" i="18"/>
  <c r="C61" i="18"/>
  <c r="C59" i="18" s="1"/>
  <c r="C67" i="18" s="1"/>
  <c r="C19" i="10"/>
  <c r="C37" i="18" l="1"/>
  <c r="C68" i="18" s="1"/>
  <c r="C71" i="18" s="1"/>
  <c r="E97" i="14"/>
  <c r="F9" i="2"/>
  <c r="E63" i="14"/>
  <c r="E47" i="14"/>
  <c r="F13" i="2"/>
  <c r="F12" i="2"/>
  <c r="F7" i="2"/>
  <c r="F8" i="2"/>
  <c r="F11" i="2"/>
  <c r="F10" i="2"/>
  <c r="C95" i="2"/>
  <c r="C94" i="2"/>
  <c r="C93" i="2"/>
  <c r="C92" i="2"/>
  <c r="C68" i="2"/>
  <c r="C65" i="2"/>
  <c r="C41" i="2"/>
  <c r="C18" i="2"/>
  <c r="C15" i="10"/>
  <c r="C80" i="2" l="1"/>
  <c r="C60" i="2"/>
  <c r="C71" i="2" s="1"/>
  <c r="C76" i="2" s="1"/>
  <c r="C91" i="2"/>
  <c r="C98" i="2" s="1"/>
  <c r="E49" i="2"/>
  <c r="I11" i="10" l="1"/>
  <c r="D50" i="14" l="1"/>
  <c r="F21" i="10" l="1"/>
  <c r="E35" i="14" l="1"/>
  <c r="D49" i="14"/>
  <c r="F49" i="14" s="1"/>
  <c r="D58" i="14"/>
  <c r="D35" i="14"/>
  <c r="C76" i="14"/>
  <c r="C75" i="14"/>
  <c r="C120" i="14"/>
  <c r="C84" i="14"/>
  <c r="C35" i="14"/>
  <c r="C34" i="14"/>
  <c r="D34" i="14"/>
  <c r="E34" i="14"/>
  <c r="F112" i="14" l="1"/>
  <c r="C112" i="14"/>
  <c r="D112" i="14"/>
  <c r="G19" i="18"/>
  <c r="F36" i="18"/>
  <c r="G36" i="18" s="1"/>
  <c r="F17" i="18"/>
  <c r="G17" i="18" s="1"/>
  <c r="G11" i="18"/>
  <c r="G7" i="2"/>
  <c r="C127" i="14"/>
  <c r="C125" i="14" s="1"/>
  <c r="E93" i="2"/>
  <c r="E76" i="14" s="1"/>
  <c r="E95" i="2"/>
  <c r="E78" i="14" s="1"/>
  <c r="E94" i="2"/>
  <c r="E77" i="14" s="1"/>
  <c r="E92" i="2"/>
  <c r="D95" i="2"/>
  <c r="D78" i="14" s="1"/>
  <c r="F78" i="14" s="1"/>
  <c r="D93" i="2"/>
  <c r="D76" i="14" s="1"/>
  <c r="F76" i="14" s="1"/>
  <c r="D92" i="2"/>
  <c r="D75" i="14" s="1"/>
  <c r="F75" i="14" s="1"/>
  <c r="C163" i="14"/>
  <c r="C162" i="14"/>
  <c r="C161" i="14"/>
  <c r="C80" i="14"/>
  <c r="C78" i="14"/>
  <c r="C77" i="14"/>
  <c r="E168" i="14"/>
  <c r="E80" i="14"/>
  <c r="D79" i="14"/>
  <c r="F79" i="14" s="1"/>
  <c r="F58" i="14"/>
  <c r="G58" i="14" s="1"/>
  <c r="F11" i="10"/>
  <c r="L11" i="10" s="1"/>
  <c r="C36" i="14"/>
  <c r="D80" i="14"/>
  <c r="F80" i="14" s="1"/>
  <c r="E79" i="14"/>
  <c r="E36" i="14"/>
  <c r="F7" i="11" s="1"/>
  <c r="F34" i="14"/>
  <c r="H34" i="14" s="1"/>
  <c r="F35" i="14"/>
  <c r="H35" i="14" s="1"/>
  <c r="I17" i="10"/>
  <c r="I16" i="10"/>
  <c r="L16" i="10" s="1"/>
  <c r="S47" i="9"/>
  <c r="S32" i="9"/>
  <c r="S33" i="9"/>
  <c r="S34" i="9"/>
  <c r="S35" i="9"/>
  <c r="S36" i="9"/>
  <c r="S37" i="9"/>
  <c r="S38" i="9"/>
  <c r="S39" i="9"/>
  <c r="S40" i="9"/>
  <c r="S41" i="9"/>
  <c r="S42" i="9"/>
  <c r="S43" i="9"/>
  <c r="S44" i="9"/>
  <c r="S45" i="9"/>
  <c r="S46" i="9"/>
  <c r="T47" i="9"/>
  <c r="AD47" i="9"/>
  <c r="AD32" i="9"/>
  <c r="AD33" i="9"/>
  <c r="AD34" i="9"/>
  <c r="AD35" i="9"/>
  <c r="AD36" i="9"/>
  <c r="AD37" i="9"/>
  <c r="AD38" i="9"/>
  <c r="AD39" i="9"/>
  <c r="AD40" i="9"/>
  <c r="AD41" i="9"/>
  <c r="AD42" i="9"/>
  <c r="AD43" i="9"/>
  <c r="AD44" i="9"/>
  <c r="AD45" i="9"/>
  <c r="AD46" i="9"/>
  <c r="AC47" i="9"/>
  <c r="AE47" i="9" s="1"/>
  <c r="AC32" i="9"/>
  <c r="AC33" i="9"/>
  <c r="AC34" i="9"/>
  <c r="AE34" i="9" s="1"/>
  <c r="AC35" i="9"/>
  <c r="AC36" i="9"/>
  <c r="AE36" i="9" s="1"/>
  <c r="AC37" i="9"/>
  <c r="AE37" i="9" s="1"/>
  <c r="AC38" i="9"/>
  <c r="AC39" i="9"/>
  <c r="AC40" i="9"/>
  <c r="AC41" i="9"/>
  <c r="AC42" i="9"/>
  <c r="AE42" i="9" s="1"/>
  <c r="AC43" i="9"/>
  <c r="AE43" i="9" s="1"/>
  <c r="AC44" i="9"/>
  <c r="AC45" i="9"/>
  <c r="AC46" i="9"/>
  <c r="P45" i="9"/>
  <c r="P46" i="9"/>
  <c r="P47" i="9"/>
  <c r="T46" i="9"/>
  <c r="E112" i="14"/>
  <c r="D138" i="14"/>
  <c r="E17" i="2"/>
  <c r="E65" i="2"/>
  <c r="E79" i="2" s="1"/>
  <c r="F17" i="2"/>
  <c r="D53" i="2"/>
  <c r="D47" i="14" s="1"/>
  <c r="F47" i="14" s="1"/>
  <c r="G47" i="14" s="1"/>
  <c r="D65" i="2"/>
  <c r="F15" i="10"/>
  <c r="F63" i="14"/>
  <c r="H63" i="14" s="1"/>
  <c r="F84" i="14"/>
  <c r="H116" i="14"/>
  <c r="E18" i="19"/>
  <c r="F30" i="19"/>
  <c r="F104" i="14" s="1"/>
  <c r="E30" i="19"/>
  <c r="D30" i="19"/>
  <c r="D104" i="14" s="1"/>
  <c r="F65" i="2"/>
  <c r="F53" i="2"/>
  <c r="F49" i="2"/>
  <c r="F44" i="14" s="1"/>
  <c r="E142" i="14"/>
  <c r="E140" i="14"/>
  <c r="E139" i="14"/>
  <c r="D36" i="14"/>
  <c r="E7" i="11" s="1"/>
  <c r="D54" i="14"/>
  <c r="D55" i="14"/>
  <c r="D56" i="14"/>
  <c r="D57" i="14"/>
  <c r="C54" i="14"/>
  <c r="C55" i="14"/>
  <c r="C56" i="14"/>
  <c r="C57" i="14"/>
  <c r="H9" i="2"/>
  <c r="F38" i="14"/>
  <c r="E38" i="14"/>
  <c r="F163" i="14"/>
  <c r="F162" i="14"/>
  <c r="E163" i="14"/>
  <c r="E161" i="14"/>
  <c r="E162" i="14"/>
  <c r="D88" i="2"/>
  <c r="D87" i="2"/>
  <c r="D86" i="2"/>
  <c r="D85" i="2"/>
  <c r="C43" i="14"/>
  <c r="C37" i="14"/>
  <c r="H11" i="2"/>
  <c r="G8" i="2"/>
  <c r="F161" i="14"/>
  <c r="E30" i="18"/>
  <c r="F30" i="18" s="1"/>
  <c r="G30" i="18" s="1"/>
  <c r="E13" i="18"/>
  <c r="D68" i="2"/>
  <c r="D41" i="2"/>
  <c r="D43" i="14" s="1"/>
  <c r="D18" i="2"/>
  <c r="AB42" i="9"/>
  <c r="AA42" i="9"/>
  <c r="X42" i="9"/>
  <c r="W42" i="9"/>
  <c r="T42" i="9"/>
  <c r="P42" i="9"/>
  <c r="O42" i="9"/>
  <c r="AB43" i="9"/>
  <c r="AA43" i="9"/>
  <c r="X43" i="9"/>
  <c r="W43" i="9"/>
  <c r="T43" i="9"/>
  <c r="P43" i="9"/>
  <c r="O43" i="9"/>
  <c r="AB41" i="9"/>
  <c r="AA41" i="9"/>
  <c r="X41" i="9"/>
  <c r="W41" i="9"/>
  <c r="T41" i="9"/>
  <c r="P41" i="9"/>
  <c r="O41" i="9"/>
  <c r="AB40" i="9"/>
  <c r="AA40" i="9"/>
  <c r="X40" i="9"/>
  <c r="W40" i="9"/>
  <c r="T40" i="9"/>
  <c r="P40" i="9"/>
  <c r="O40" i="9"/>
  <c r="AB39" i="9"/>
  <c r="AA39" i="9"/>
  <c r="X39" i="9"/>
  <c r="W39" i="9"/>
  <c r="T39" i="9"/>
  <c r="P39" i="9"/>
  <c r="O39" i="9"/>
  <c r="AB44" i="9"/>
  <c r="AA44" i="9"/>
  <c r="X44" i="9"/>
  <c r="W44" i="9"/>
  <c r="T44" i="9"/>
  <c r="P44" i="9"/>
  <c r="O44" i="9"/>
  <c r="AB38" i="9"/>
  <c r="AA38" i="9"/>
  <c r="X38" i="9"/>
  <c r="W38" i="9"/>
  <c r="T38" i="9"/>
  <c r="P38" i="9"/>
  <c r="O38" i="9"/>
  <c r="AB37" i="9"/>
  <c r="AA37" i="9"/>
  <c r="X37" i="9"/>
  <c r="W37" i="9"/>
  <c r="T37" i="9"/>
  <c r="P37" i="9"/>
  <c r="O37" i="9"/>
  <c r="AB35" i="9"/>
  <c r="AA35" i="9"/>
  <c r="X35" i="9"/>
  <c r="W35" i="9"/>
  <c r="T35" i="9"/>
  <c r="P35" i="9"/>
  <c r="O35" i="9"/>
  <c r="AB36" i="9"/>
  <c r="AA36" i="9"/>
  <c r="X36" i="9"/>
  <c r="W36" i="9"/>
  <c r="T36" i="9"/>
  <c r="P36" i="9"/>
  <c r="O36" i="9"/>
  <c r="T65" i="9"/>
  <c r="R65" i="9"/>
  <c r="P65" i="9"/>
  <c r="N58" i="9"/>
  <c r="N59" i="9"/>
  <c r="N60" i="9"/>
  <c r="N61" i="9"/>
  <c r="N62" i="9"/>
  <c r="N63" i="9"/>
  <c r="N64" i="9"/>
  <c r="L65" i="9"/>
  <c r="J65" i="9"/>
  <c r="H65" i="9"/>
  <c r="F65" i="9"/>
  <c r="G139" i="14"/>
  <c r="H139" i="14"/>
  <c r="G140" i="14"/>
  <c r="H140" i="14"/>
  <c r="G141" i="14"/>
  <c r="H141" i="14"/>
  <c r="G142" i="14"/>
  <c r="H142" i="14"/>
  <c r="G143" i="14"/>
  <c r="H143" i="14"/>
  <c r="G144" i="14"/>
  <c r="H144" i="14"/>
  <c r="G145" i="14"/>
  <c r="H145" i="14"/>
  <c r="G147" i="14"/>
  <c r="H147" i="14"/>
  <c r="G148" i="14"/>
  <c r="H148" i="14"/>
  <c r="G149" i="14"/>
  <c r="H149" i="14"/>
  <c r="H137" i="14"/>
  <c r="G137" i="14"/>
  <c r="Z48" i="9"/>
  <c r="F129" i="14" s="1"/>
  <c r="V48" i="9"/>
  <c r="F128" i="14" s="1"/>
  <c r="N48" i="9"/>
  <c r="F126" i="14" s="1"/>
  <c r="Y48" i="9"/>
  <c r="U48" i="9"/>
  <c r="E128" i="14" s="1"/>
  <c r="M48" i="9"/>
  <c r="E126" i="14" s="1"/>
  <c r="G126" i="14" s="1"/>
  <c r="AF34" i="9"/>
  <c r="AA32" i="9"/>
  <c r="AA33" i="9"/>
  <c r="AA34" i="9"/>
  <c r="AA45" i="9"/>
  <c r="AB45" i="9"/>
  <c r="AB34" i="9"/>
  <c r="AB33" i="9"/>
  <c r="AB32" i="9"/>
  <c r="W32" i="9"/>
  <c r="W33" i="9"/>
  <c r="W34" i="9"/>
  <c r="W45" i="9"/>
  <c r="X45" i="9"/>
  <c r="X34" i="9"/>
  <c r="X33" i="9"/>
  <c r="X32" i="9"/>
  <c r="T45" i="9"/>
  <c r="T34" i="9"/>
  <c r="T33" i="9"/>
  <c r="T32" i="9"/>
  <c r="O32" i="9"/>
  <c r="O33" i="9"/>
  <c r="O34" i="9"/>
  <c r="O45" i="9"/>
  <c r="X23" i="9"/>
  <c r="U23" i="9"/>
  <c r="AA20" i="9"/>
  <c r="AD20" i="9"/>
  <c r="AA21" i="9"/>
  <c r="AD21" i="9"/>
  <c r="AA22" i="9"/>
  <c r="AD22" i="9"/>
  <c r="AD19" i="9"/>
  <c r="AA19" i="9"/>
  <c r="R23" i="9"/>
  <c r="X10" i="9"/>
  <c r="U10" i="9"/>
  <c r="AD7" i="9"/>
  <c r="AD8" i="9"/>
  <c r="AD9" i="9"/>
  <c r="AD6" i="9"/>
  <c r="AA7" i="9"/>
  <c r="AA8" i="9"/>
  <c r="AA9" i="9"/>
  <c r="AA6" i="9"/>
  <c r="R10" i="9"/>
  <c r="F158" i="14"/>
  <c r="F157" i="14"/>
  <c r="F156" i="14"/>
  <c r="E158" i="14"/>
  <c r="E157" i="14"/>
  <c r="E156" i="14"/>
  <c r="H156" i="14" s="1"/>
  <c r="F154" i="14"/>
  <c r="F153" i="14"/>
  <c r="G153" i="14" s="1"/>
  <c r="F152" i="14"/>
  <c r="E154" i="14"/>
  <c r="E153" i="14"/>
  <c r="E152" i="14"/>
  <c r="D75" i="10"/>
  <c r="H75" i="10"/>
  <c r="L75" i="10"/>
  <c r="N72" i="10"/>
  <c r="N69" i="10"/>
  <c r="N66" i="10"/>
  <c r="F75" i="10"/>
  <c r="J75" i="10"/>
  <c r="M46" i="10"/>
  <c r="N46" i="10"/>
  <c r="O46" i="10"/>
  <c r="M47" i="10"/>
  <c r="N47" i="10"/>
  <c r="O47" i="10"/>
  <c r="M48" i="10"/>
  <c r="N48" i="10"/>
  <c r="O48" i="10"/>
  <c r="O45" i="10"/>
  <c r="N45" i="10"/>
  <c r="M45" i="10"/>
  <c r="J46" i="10"/>
  <c r="K46" i="10"/>
  <c r="L46" i="10"/>
  <c r="J47" i="10"/>
  <c r="K47" i="10"/>
  <c r="L47" i="10"/>
  <c r="J48" i="10"/>
  <c r="K48" i="10"/>
  <c r="L48" i="10"/>
  <c r="L45" i="10"/>
  <c r="K45" i="10"/>
  <c r="J45" i="10"/>
  <c r="D49" i="10"/>
  <c r="G49" i="10"/>
  <c r="C168" i="14"/>
  <c r="C167" i="14"/>
  <c r="C166" i="14"/>
  <c r="N12" i="10"/>
  <c r="N13" i="10"/>
  <c r="N14" i="10"/>
  <c r="N16" i="10"/>
  <c r="N18" i="10"/>
  <c r="N22" i="10"/>
  <c r="N11" i="10"/>
  <c r="L12" i="10"/>
  <c r="L13" i="10"/>
  <c r="L14" i="10"/>
  <c r="L18" i="10"/>
  <c r="L22" i="10"/>
  <c r="D146" i="14"/>
  <c r="D134" i="14" s="1"/>
  <c r="E146" i="14"/>
  <c r="E134" i="14" s="1"/>
  <c r="C146" i="14"/>
  <c r="G146" i="14" s="1"/>
  <c r="D135" i="14"/>
  <c r="F135" i="14"/>
  <c r="C135" i="14"/>
  <c r="F134" i="14"/>
  <c r="D119" i="14"/>
  <c r="D121" i="14"/>
  <c r="D122" i="14"/>
  <c r="D123" i="14"/>
  <c r="D124" i="14"/>
  <c r="E119" i="14"/>
  <c r="E124" i="14"/>
  <c r="E121" i="14"/>
  <c r="E122" i="14"/>
  <c r="E123" i="14"/>
  <c r="F119" i="14"/>
  <c r="F121" i="14"/>
  <c r="F122" i="14"/>
  <c r="G122" i="14" s="1"/>
  <c r="F123" i="14"/>
  <c r="F124" i="14"/>
  <c r="H124" i="14" s="1"/>
  <c r="C121" i="14"/>
  <c r="C122" i="14"/>
  <c r="C123" i="14"/>
  <c r="C124" i="14"/>
  <c r="C119" i="14"/>
  <c r="D110" i="14"/>
  <c r="E110" i="14"/>
  <c r="F110" i="14"/>
  <c r="D111" i="14"/>
  <c r="E111" i="14"/>
  <c r="D115" i="14"/>
  <c r="E115" i="14"/>
  <c r="F115" i="14"/>
  <c r="C115" i="14"/>
  <c r="C111" i="14"/>
  <c r="C110" i="14"/>
  <c r="E19" i="11"/>
  <c r="G19" i="11"/>
  <c r="E15" i="11"/>
  <c r="F15" i="11"/>
  <c r="G15" i="11"/>
  <c r="D15" i="11"/>
  <c r="E14" i="11"/>
  <c r="F14" i="11"/>
  <c r="G14" i="11"/>
  <c r="D14" i="11"/>
  <c r="E86" i="2"/>
  <c r="E88" i="2"/>
  <c r="F85" i="2"/>
  <c r="F87" i="2"/>
  <c r="F86" i="2"/>
  <c r="G86" i="2" s="1"/>
  <c r="F88" i="2"/>
  <c r="G7" i="3"/>
  <c r="H7" i="3"/>
  <c r="G9" i="3"/>
  <c r="H9" i="3"/>
  <c r="G10" i="3"/>
  <c r="H10" i="3"/>
  <c r="G11" i="3"/>
  <c r="H11" i="3"/>
  <c r="G12" i="3"/>
  <c r="H12" i="3"/>
  <c r="G9" i="18"/>
  <c r="H9" i="18"/>
  <c r="G10" i="18"/>
  <c r="H10" i="18"/>
  <c r="G12" i="18"/>
  <c r="H12" i="18"/>
  <c r="G14" i="18"/>
  <c r="H14" i="18"/>
  <c r="G15" i="18"/>
  <c r="H15" i="18"/>
  <c r="G16" i="18"/>
  <c r="H16" i="18"/>
  <c r="G22" i="18"/>
  <c r="H22" i="18"/>
  <c r="G23" i="18"/>
  <c r="H23" i="18"/>
  <c r="G24" i="18"/>
  <c r="H24" i="18"/>
  <c r="G27" i="18"/>
  <c r="H27" i="18"/>
  <c r="G28" i="18"/>
  <c r="H28" i="18"/>
  <c r="G29" i="18"/>
  <c r="H29" i="18"/>
  <c r="H30" i="18"/>
  <c r="G32" i="18"/>
  <c r="H32" i="18"/>
  <c r="G33" i="18"/>
  <c r="H33" i="18"/>
  <c r="G34" i="18"/>
  <c r="H34" i="18"/>
  <c r="G35" i="18"/>
  <c r="H35" i="18"/>
  <c r="G38" i="18"/>
  <c r="H38" i="18"/>
  <c r="G40" i="18"/>
  <c r="H40" i="18"/>
  <c r="G41" i="18"/>
  <c r="H41" i="18"/>
  <c r="G42" i="18"/>
  <c r="H42" i="18"/>
  <c r="G43" i="18"/>
  <c r="H43" i="18"/>
  <c r="G45" i="18"/>
  <c r="H45" i="18"/>
  <c r="G46" i="18"/>
  <c r="H46" i="18"/>
  <c r="G47" i="18"/>
  <c r="H47" i="18"/>
  <c r="G48" i="18"/>
  <c r="H48" i="18"/>
  <c r="G49" i="18"/>
  <c r="H49" i="18"/>
  <c r="G51" i="18"/>
  <c r="H51" i="18"/>
  <c r="G53" i="18"/>
  <c r="H53" i="18"/>
  <c r="G55" i="18"/>
  <c r="H55" i="18"/>
  <c r="G56" i="18"/>
  <c r="H56" i="18"/>
  <c r="G57" i="18"/>
  <c r="H57" i="18"/>
  <c r="G58" i="18"/>
  <c r="H58" i="18"/>
  <c r="G60" i="18"/>
  <c r="H60" i="18"/>
  <c r="G62" i="18"/>
  <c r="H62" i="18"/>
  <c r="G63" i="18"/>
  <c r="H63" i="18"/>
  <c r="G64" i="18"/>
  <c r="H64" i="18"/>
  <c r="G65" i="18"/>
  <c r="H65" i="18"/>
  <c r="G66" i="18"/>
  <c r="H66" i="18"/>
  <c r="G69" i="18"/>
  <c r="H69" i="18"/>
  <c r="G70" i="18"/>
  <c r="H70" i="18"/>
  <c r="F21" i="18"/>
  <c r="H21" i="18" s="1"/>
  <c r="F31" i="18"/>
  <c r="H31" i="18" s="1"/>
  <c r="F39" i="18"/>
  <c r="F44" i="18"/>
  <c r="F54" i="18"/>
  <c r="F52" i="18" s="1"/>
  <c r="F61" i="18"/>
  <c r="F59" i="18" s="1"/>
  <c r="E21" i="18"/>
  <c r="E31" i="18"/>
  <c r="E39" i="18"/>
  <c r="E44" i="18"/>
  <c r="H44" i="18" s="1"/>
  <c r="E54" i="18"/>
  <c r="E52" i="18" s="1"/>
  <c r="E61" i="18"/>
  <c r="D13" i="18"/>
  <c r="D21" i="18"/>
  <c r="D31" i="18"/>
  <c r="D25" i="18" s="1"/>
  <c r="D39" i="18"/>
  <c r="D44" i="18"/>
  <c r="D54" i="18"/>
  <c r="D52" i="18" s="1"/>
  <c r="D61" i="18"/>
  <c r="D59" i="18" s="1"/>
  <c r="C113" i="14"/>
  <c r="D107" i="14"/>
  <c r="E107" i="14"/>
  <c r="F107" i="14"/>
  <c r="C107" i="14"/>
  <c r="D106" i="14"/>
  <c r="E106" i="14"/>
  <c r="F106" i="14"/>
  <c r="C106" i="14"/>
  <c r="D97" i="14"/>
  <c r="F97" i="14"/>
  <c r="H97" i="14" s="1"/>
  <c r="D98" i="14"/>
  <c r="E98" i="14"/>
  <c r="F98" i="14"/>
  <c r="G98" i="14" s="1"/>
  <c r="D99" i="14"/>
  <c r="E99" i="14"/>
  <c r="F99" i="14"/>
  <c r="D100" i="14"/>
  <c r="E100" i="14"/>
  <c r="F100" i="14"/>
  <c r="D101" i="14"/>
  <c r="E101" i="14"/>
  <c r="F101" i="14"/>
  <c r="D102" i="14"/>
  <c r="E102" i="14"/>
  <c r="F102" i="14"/>
  <c r="D103" i="14"/>
  <c r="E103" i="14"/>
  <c r="H103" i="14" s="1"/>
  <c r="F103" i="14"/>
  <c r="C98" i="14"/>
  <c r="C99" i="14"/>
  <c r="C100" i="14"/>
  <c r="C101" i="14"/>
  <c r="C102" i="14"/>
  <c r="C103" i="14"/>
  <c r="D91" i="14"/>
  <c r="E91" i="14"/>
  <c r="F91" i="14"/>
  <c r="G91" i="14" s="1"/>
  <c r="D92" i="14"/>
  <c r="E92" i="14"/>
  <c r="F92" i="14"/>
  <c r="D93" i="14"/>
  <c r="E93" i="14"/>
  <c r="F93" i="14"/>
  <c r="H93" i="14" s="1"/>
  <c r="C92" i="14"/>
  <c r="C93" i="14"/>
  <c r="C91" i="14"/>
  <c r="C88" i="14"/>
  <c r="D88" i="14"/>
  <c r="E88" i="14"/>
  <c r="F88" i="14"/>
  <c r="H88" i="14" s="1"/>
  <c r="C89" i="14"/>
  <c r="D89" i="14"/>
  <c r="E89" i="14"/>
  <c r="F89" i="14"/>
  <c r="H89" i="14" s="1"/>
  <c r="C90" i="14"/>
  <c r="D90" i="14"/>
  <c r="E90" i="14"/>
  <c r="F90" i="14"/>
  <c r="G90" i="14" s="1"/>
  <c r="C86" i="14"/>
  <c r="C87" i="14"/>
  <c r="D86" i="14"/>
  <c r="D87" i="14"/>
  <c r="E86" i="14"/>
  <c r="E87" i="14"/>
  <c r="F86" i="14"/>
  <c r="F87" i="14"/>
  <c r="H87" i="14" s="1"/>
  <c r="D84" i="14"/>
  <c r="E84" i="14"/>
  <c r="D40" i="19"/>
  <c r="E40" i="19"/>
  <c r="E43" i="19" s="1"/>
  <c r="E108" i="14" s="1"/>
  <c r="F40" i="19"/>
  <c r="C40" i="19"/>
  <c r="D35" i="19"/>
  <c r="D105" i="14" s="1"/>
  <c r="E35" i="19"/>
  <c r="E105" i="14" s="1"/>
  <c r="F35" i="19"/>
  <c r="F105" i="14" s="1"/>
  <c r="C35" i="19"/>
  <c r="C105" i="14" s="1"/>
  <c r="E104" i="14"/>
  <c r="C30" i="19"/>
  <c r="C104" i="14" s="1"/>
  <c r="D20" i="19"/>
  <c r="D96" i="14" s="1"/>
  <c r="E20" i="19"/>
  <c r="E96" i="14" s="1"/>
  <c r="F20" i="19"/>
  <c r="F96" i="14" s="1"/>
  <c r="C20" i="19"/>
  <c r="C96" i="14" s="1"/>
  <c r="H21" i="19"/>
  <c r="H22" i="19"/>
  <c r="H23" i="19"/>
  <c r="H24" i="19"/>
  <c r="H25" i="19"/>
  <c r="H26" i="19"/>
  <c r="H27" i="19"/>
  <c r="H28" i="19"/>
  <c r="H29" i="19"/>
  <c r="H31" i="19"/>
  <c r="H32" i="19"/>
  <c r="H33" i="19"/>
  <c r="H34" i="19"/>
  <c r="H36" i="19"/>
  <c r="H37" i="19"/>
  <c r="H38" i="19"/>
  <c r="H39" i="19"/>
  <c r="H41" i="19"/>
  <c r="H42" i="19"/>
  <c r="H20" i="19"/>
  <c r="H9" i="19"/>
  <c r="H10" i="19"/>
  <c r="H11" i="19"/>
  <c r="H12" i="19"/>
  <c r="H13" i="19"/>
  <c r="H14" i="19"/>
  <c r="H15" i="19"/>
  <c r="H16" i="19"/>
  <c r="H17" i="19"/>
  <c r="H7" i="19"/>
  <c r="D8" i="19"/>
  <c r="E8" i="19"/>
  <c r="F8" i="19"/>
  <c r="C8" i="19"/>
  <c r="D61" i="14"/>
  <c r="E61" i="14"/>
  <c r="F61" i="14"/>
  <c r="C61" i="14"/>
  <c r="C59" i="14"/>
  <c r="D59" i="14"/>
  <c r="E59" i="14"/>
  <c r="F59" i="14"/>
  <c r="E57" i="14"/>
  <c r="F57" i="14"/>
  <c r="E56" i="14"/>
  <c r="F56" i="14"/>
  <c r="E55" i="14"/>
  <c r="F55" i="14"/>
  <c r="E54" i="14"/>
  <c r="F54" i="14"/>
  <c r="C48" i="14"/>
  <c r="D48" i="14"/>
  <c r="E48" i="14"/>
  <c r="F48" i="14"/>
  <c r="C50" i="14"/>
  <c r="E50" i="14"/>
  <c r="F50" i="14"/>
  <c r="C45" i="14"/>
  <c r="D45" i="14"/>
  <c r="E45" i="14"/>
  <c r="F45" i="14"/>
  <c r="C46" i="14"/>
  <c r="D46" i="14"/>
  <c r="E46" i="14"/>
  <c r="F46" i="14"/>
  <c r="G63" i="14"/>
  <c r="G64" i="14"/>
  <c r="G65" i="14"/>
  <c r="G66" i="14"/>
  <c r="G68" i="14"/>
  <c r="G69" i="14"/>
  <c r="G72" i="14"/>
  <c r="G73" i="14"/>
  <c r="C38" i="14"/>
  <c r="D38" i="14"/>
  <c r="C39" i="14"/>
  <c r="D39" i="14"/>
  <c r="E39" i="14"/>
  <c r="F39" i="14"/>
  <c r="C40" i="14"/>
  <c r="D40" i="14"/>
  <c r="E40" i="14"/>
  <c r="F40" i="14"/>
  <c r="H40" i="14" s="1"/>
  <c r="C41" i="14"/>
  <c r="D41" i="14"/>
  <c r="E41" i="14"/>
  <c r="F41" i="14"/>
  <c r="C42" i="14"/>
  <c r="D42" i="14"/>
  <c r="E42" i="14"/>
  <c r="F42" i="14"/>
  <c r="H153" i="14"/>
  <c r="H110" i="14"/>
  <c r="H64" i="14"/>
  <c r="H65" i="14"/>
  <c r="H66" i="14"/>
  <c r="H68" i="14"/>
  <c r="H69" i="14"/>
  <c r="H72" i="14"/>
  <c r="H73" i="14"/>
  <c r="C88" i="2"/>
  <c r="E87" i="2"/>
  <c r="C87" i="2"/>
  <c r="C86" i="2"/>
  <c r="E85" i="2"/>
  <c r="G54" i="2"/>
  <c r="G55" i="2"/>
  <c r="G56" i="2"/>
  <c r="G57" i="2"/>
  <c r="G58" i="2"/>
  <c r="G51" i="2"/>
  <c r="G52" i="2"/>
  <c r="G50" i="2"/>
  <c r="G45" i="2"/>
  <c r="H84" i="2"/>
  <c r="F41" i="2"/>
  <c r="E41" i="2"/>
  <c r="E43" i="14" s="1"/>
  <c r="H8" i="2"/>
  <c r="H10" i="2"/>
  <c r="H13" i="2"/>
  <c r="H14" i="2"/>
  <c r="H15" i="2"/>
  <c r="H16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2" i="2"/>
  <c r="H43" i="2"/>
  <c r="H44" i="2"/>
  <c r="H45" i="2"/>
  <c r="H46" i="2"/>
  <c r="H47" i="2"/>
  <c r="H48" i="2"/>
  <c r="H50" i="2"/>
  <c r="H51" i="2"/>
  <c r="H52" i="2"/>
  <c r="H54" i="2"/>
  <c r="H55" i="2"/>
  <c r="H56" i="2"/>
  <c r="H57" i="2"/>
  <c r="H58" i="2"/>
  <c r="H61" i="2"/>
  <c r="H62" i="2"/>
  <c r="H63" i="2"/>
  <c r="H64" i="2"/>
  <c r="H66" i="2"/>
  <c r="H67" i="2"/>
  <c r="H69" i="2"/>
  <c r="H70" i="2"/>
  <c r="H72" i="2"/>
  <c r="H73" i="2"/>
  <c r="H74" i="2"/>
  <c r="H75" i="2"/>
  <c r="H77" i="2"/>
  <c r="H78" i="2"/>
  <c r="H81" i="2"/>
  <c r="D155" i="14"/>
  <c r="C155" i="14"/>
  <c r="D151" i="14"/>
  <c r="C151" i="14"/>
  <c r="E68" i="2"/>
  <c r="F68" i="2"/>
  <c r="F60" i="14" s="1"/>
  <c r="G81" i="2"/>
  <c r="G62" i="2"/>
  <c r="G156" i="14"/>
  <c r="G124" i="14"/>
  <c r="G87" i="14"/>
  <c r="E18" i="2"/>
  <c r="F18" i="2"/>
  <c r="P33" i="9"/>
  <c r="P34" i="9"/>
  <c r="P48" i="9"/>
  <c r="P32" i="9"/>
  <c r="G27" i="19"/>
  <c r="K59" i="10"/>
  <c r="G7" i="19"/>
  <c r="G42" i="19"/>
  <c r="G38" i="19"/>
  <c r="G37" i="19"/>
  <c r="G36" i="19"/>
  <c r="G34" i="19"/>
  <c r="G29" i="19"/>
  <c r="G28" i="19"/>
  <c r="G26" i="19"/>
  <c r="G25" i="19"/>
  <c r="G24" i="19"/>
  <c r="G23" i="19"/>
  <c r="G22" i="19"/>
  <c r="G21" i="19"/>
  <c r="G20" i="19"/>
  <c r="G17" i="19"/>
  <c r="G16" i="19"/>
  <c r="G15" i="19"/>
  <c r="G14" i="19"/>
  <c r="G13" i="19"/>
  <c r="G12" i="19"/>
  <c r="G11" i="19"/>
  <c r="G10" i="19"/>
  <c r="G9" i="19"/>
  <c r="G8" i="19"/>
  <c r="G78" i="2"/>
  <c r="G77" i="2"/>
  <c r="G75" i="2"/>
  <c r="G72" i="2"/>
  <c r="G70" i="2"/>
  <c r="G66" i="2"/>
  <c r="G64" i="2"/>
  <c r="G63" i="2"/>
  <c r="G61" i="2"/>
  <c r="G48" i="2"/>
  <c r="G47" i="2"/>
  <c r="G46" i="2"/>
  <c r="G44" i="2"/>
  <c r="G43" i="2"/>
  <c r="G42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6" i="2"/>
  <c r="G15" i="2"/>
  <c r="G14" i="2"/>
  <c r="G13" i="2"/>
  <c r="G10" i="2"/>
  <c r="G84" i="2"/>
  <c r="AF45" i="9"/>
  <c r="G31" i="18"/>
  <c r="AF36" i="9"/>
  <c r="C114" i="14"/>
  <c r="AA10" i="9"/>
  <c r="G18" i="19"/>
  <c r="H18" i="19"/>
  <c r="AF41" i="9"/>
  <c r="AF39" i="9"/>
  <c r="G134" i="14"/>
  <c r="H58" i="14"/>
  <c r="G116" i="14"/>
  <c r="G26" i="18"/>
  <c r="H26" i="18"/>
  <c r="H17" i="18"/>
  <c r="E60" i="14"/>
  <c r="I21" i="10"/>
  <c r="L21" i="10" s="1"/>
  <c r="H35" i="19"/>
  <c r="E59" i="18"/>
  <c r="X48" i="9"/>
  <c r="F168" i="14"/>
  <c r="N26" i="10"/>
  <c r="F19" i="10"/>
  <c r="H49" i="2"/>
  <c r="G61" i="18"/>
  <c r="H115" i="14"/>
  <c r="H122" i="14"/>
  <c r="F37" i="14" l="1"/>
  <c r="F80" i="2"/>
  <c r="G85" i="2"/>
  <c r="D60" i="2"/>
  <c r="E80" i="2"/>
  <c r="H88" i="2"/>
  <c r="H163" i="14"/>
  <c r="G161" i="14"/>
  <c r="G44" i="18"/>
  <c r="D37" i="14"/>
  <c r="AF40" i="9"/>
  <c r="E75" i="14"/>
  <c r="G75" i="14" s="1"/>
  <c r="E91" i="2"/>
  <c r="G54" i="18"/>
  <c r="H85" i="2"/>
  <c r="G21" i="18"/>
  <c r="AF44" i="9"/>
  <c r="E37" i="14"/>
  <c r="E71" i="14" s="1"/>
  <c r="G107" i="14"/>
  <c r="H134" i="14"/>
  <c r="H152" i="14"/>
  <c r="G158" i="14"/>
  <c r="E50" i="18"/>
  <c r="E113" i="14" s="1"/>
  <c r="H146" i="14"/>
  <c r="H96" i="14"/>
  <c r="D7" i="18"/>
  <c r="F13" i="18"/>
  <c r="G88" i="2"/>
  <c r="AF42" i="9"/>
  <c r="G112" i="14"/>
  <c r="D60" i="14"/>
  <c r="H104" i="14"/>
  <c r="G121" i="14"/>
  <c r="G18" i="2"/>
  <c r="G41" i="2"/>
  <c r="G68" i="2"/>
  <c r="F25" i="18"/>
  <c r="H30" i="19"/>
  <c r="F43" i="19"/>
  <c r="H13" i="18"/>
  <c r="H61" i="18"/>
  <c r="G30" i="19"/>
  <c r="G35" i="19"/>
  <c r="G34" i="14"/>
  <c r="G97" i="14"/>
  <c r="G42" i="14"/>
  <c r="G40" i="14"/>
  <c r="H50" i="14"/>
  <c r="H54" i="14"/>
  <c r="H8" i="19"/>
  <c r="H40" i="19"/>
  <c r="F85" i="14"/>
  <c r="E85" i="14"/>
  <c r="G88" i="14"/>
  <c r="H92" i="14"/>
  <c r="H102" i="14"/>
  <c r="G99" i="14"/>
  <c r="E25" i="18"/>
  <c r="E18" i="18" s="1"/>
  <c r="E37" i="18" s="1"/>
  <c r="G13" i="18"/>
  <c r="AD23" i="9"/>
  <c r="G38" i="14"/>
  <c r="H65" i="2"/>
  <c r="H121" i="14"/>
  <c r="G39" i="14"/>
  <c r="G104" i="14"/>
  <c r="H106" i="14"/>
  <c r="E155" i="14"/>
  <c r="H112" i="14"/>
  <c r="G41" i="14"/>
  <c r="G128" i="14"/>
  <c r="H42" i="14"/>
  <c r="H99" i="14"/>
  <c r="H161" i="14"/>
  <c r="C85" i="14"/>
  <c r="G152" i="14"/>
  <c r="G50" i="14"/>
  <c r="H158" i="14"/>
  <c r="G92" i="14"/>
  <c r="H61" i="14"/>
  <c r="H91" i="14"/>
  <c r="H101" i="14"/>
  <c r="H98" i="14"/>
  <c r="G162" i="14"/>
  <c r="D43" i="19"/>
  <c r="D108" i="14" s="1"/>
  <c r="D67" i="18"/>
  <c r="D114" i="14" s="1"/>
  <c r="E67" i="18"/>
  <c r="H123" i="14"/>
  <c r="N65" i="9"/>
  <c r="D71" i="14"/>
  <c r="AF47" i="9"/>
  <c r="H68" i="2"/>
  <c r="H41" i="2"/>
  <c r="H45" i="14"/>
  <c r="G56" i="14"/>
  <c r="G89" i="14"/>
  <c r="G93" i="14"/>
  <c r="H100" i="14"/>
  <c r="H107" i="14"/>
  <c r="D50" i="18"/>
  <c r="D113" i="14" s="1"/>
  <c r="G25" i="18"/>
  <c r="F50" i="18"/>
  <c r="E151" i="14"/>
  <c r="AD10" i="9"/>
  <c r="H38" i="14"/>
  <c r="E135" i="14"/>
  <c r="G135" i="14" s="1"/>
  <c r="AE38" i="9"/>
  <c r="AF35" i="9"/>
  <c r="D120" i="14"/>
  <c r="D118" i="14" s="1"/>
  <c r="E18" i="11" s="1"/>
  <c r="D127" i="14"/>
  <c r="E8" i="3"/>
  <c r="H128" i="14"/>
  <c r="G106" i="14"/>
  <c r="G55" i="14"/>
  <c r="G115" i="14"/>
  <c r="H119" i="14"/>
  <c r="F70" i="14"/>
  <c r="G46" i="14"/>
  <c r="G54" i="14"/>
  <c r="G59" i="14"/>
  <c r="H90" i="14"/>
  <c r="G157" i="14"/>
  <c r="G84" i="14"/>
  <c r="G61" i="14"/>
  <c r="H46" i="14"/>
  <c r="G110" i="14"/>
  <c r="H80" i="14"/>
  <c r="D85" i="14"/>
  <c r="G45" i="14"/>
  <c r="G48" i="14"/>
  <c r="H56" i="14"/>
  <c r="F160" i="14"/>
  <c r="H168" i="14"/>
  <c r="F19" i="11"/>
  <c r="E138" i="14"/>
  <c r="D91" i="2"/>
  <c r="E44" i="14"/>
  <c r="H44" i="14" s="1"/>
  <c r="H76" i="14"/>
  <c r="G76" i="14"/>
  <c r="G65" i="2"/>
  <c r="H47" i="14"/>
  <c r="G35" i="14"/>
  <c r="G9" i="2"/>
  <c r="H19" i="18"/>
  <c r="F111" i="14"/>
  <c r="H111" i="14" s="1"/>
  <c r="F36" i="14"/>
  <c r="H36" i="14" s="1"/>
  <c r="H36" i="18"/>
  <c r="H8" i="18"/>
  <c r="F79" i="2"/>
  <c r="G79" i="2" s="1"/>
  <c r="G8" i="18"/>
  <c r="H7" i="2"/>
  <c r="AF33" i="9"/>
  <c r="AE32" i="9"/>
  <c r="H59" i="18"/>
  <c r="G59" i="18"/>
  <c r="H52" i="18"/>
  <c r="F67" i="18"/>
  <c r="G52" i="18"/>
  <c r="G50" i="18"/>
  <c r="H50" i="18"/>
  <c r="F113" i="14"/>
  <c r="G113" i="14" s="1"/>
  <c r="G105" i="14"/>
  <c r="H105" i="14"/>
  <c r="H84" i="14"/>
  <c r="AD48" i="9"/>
  <c r="D8" i="3" s="1"/>
  <c r="D6" i="3" s="1"/>
  <c r="G11" i="2"/>
  <c r="H25" i="18"/>
  <c r="AF43" i="9"/>
  <c r="G119" i="14"/>
  <c r="F43" i="14"/>
  <c r="F71" i="14" s="1"/>
  <c r="H59" i="14"/>
  <c r="H41" i="14"/>
  <c r="H87" i="2"/>
  <c r="C71" i="14"/>
  <c r="H48" i="14"/>
  <c r="AE44" i="9"/>
  <c r="I20" i="10"/>
  <c r="N20" i="10" s="1"/>
  <c r="AF37" i="9"/>
  <c r="G39" i="18"/>
  <c r="N75" i="10"/>
  <c r="E160" i="14"/>
  <c r="C43" i="19"/>
  <c r="C108" i="14" s="1"/>
  <c r="H154" i="14"/>
  <c r="G154" i="14"/>
  <c r="E165" i="14"/>
  <c r="H60" i="14"/>
  <c r="AF38" i="9"/>
  <c r="H39" i="18"/>
  <c r="H86" i="2"/>
  <c r="G96" i="14"/>
  <c r="AE40" i="9"/>
  <c r="H86" i="14"/>
  <c r="G86" i="14"/>
  <c r="G57" i="14"/>
  <c r="H11" i="18"/>
  <c r="H54" i="18"/>
  <c r="H157" i="14"/>
  <c r="C118" i="14"/>
  <c r="H126" i="14"/>
  <c r="H55" i="14"/>
  <c r="F155" i="14"/>
  <c r="AA23" i="9"/>
  <c r="G163" i="14"/>
  <c r="H79" i="14"/>
  <c r="G80" i="14"/>
  <c r="H53" i="2"/>
  <c r="G53" i="2"/>
  <c r="H59" i="2"/>
  <c r="G59" i="2"/>
  <c r="G49" i="2"/>
  <c r="D70" i="14"/>
  <c r="H18" i="2"/>
  <c r="D83" i="2"/>
  <c r="D52" i="14" s="1"/>
  <c r="G78" i="14"/>
  <c r="H78" i="14"/>
  <c r="H17" i="2"/>
  <c r="G17" i="2"/>
  <c r="C44" i="14"/>
  <c r="C70" i="14" s="1"/>
  <c r="G168" i="14"/>
  <c r="I25" i="10"/>
  <c r="E167" i="14"/>
  <c r="E164" i="14"/>
  <c r="I15" i="10"/>
  <c r="C164" i="14"/>
  <c r="C165" i="14"/>
  <c r="C160" i="14"/>
  <c r="N21" i="10"/>
  <c r="G60" i="14"/>
  <c r="H43" i="19"/>
  <c r="F108" i="14"/>
  <c r="H108" i="14" s="1"/>
  <c r="G43" i="19"/>
  <c r="H85" i="14"/>
  <c r="W48" i="9"/>
  <c r="H138" i="14"/>
  <c r="G138" i="14"/>
  <c r="AE45" i="9"/>
  <c r="AE41" i="9"/>
  <c r="AE39" i="9"/>
  <c r="AE35" i="9"/>
  <c r="AE33" i="9"/>
  <c r="S48" i="9"/>
  <c r="H57" i="14"/>
  <c r="H39" i="14"/>
  <c r="C134" i="14"/>
  <c r="F151" i="14"/>
  <c r="O48" i="9"/>
  <c r="AA48" i="9"/>
  <c r="E129" i="14"/>
  <c r="G129" i="14" s="1"/>
  <c r="AB48" i="9"/>
  <c r="H162" i="14"/>
  <c r="F60" i="2"/>
  <c r="AE46" i="9"/>
  <c r="AF46" i="9"/>
  <c r="AC48" i="9"/>
  <c r="AF32" i="9"/>
  <c r="T48" i="9"/>
  <c r="N17" i="10"/>
  <c r="L17" i="10"/>
  <c r="G79" i="14"/>
  <c r="L26" i="10"/>
  <c r="C74" i="14"/>
  <c r="C81" i="14" s="1"/>
  <c r="G37" i="14" l="1"/>
  <c r="H37" i="14"/>
  <c r="H75" i="14"/>
  <c r="E74" i="14"/>
  <c r="E81" i="14" s="1"/>
  <c r="E68" i="18"/>
  <c r="E71" i="18" s="1"/>
  <c r="H135" i="14"/>
  <c r="G85" i="14"/>
  <c r="D74" i="14"/>
  <c r="F74" i="14" s="1"/>
  <c r="H43" i="14"/>
  <c r="E51" i="14"/>
  <c r="E62" i="14" s="1"/>
  <c r="C51" i="14"/>
  <c r="C62" i="14" s="1"/>
  <c r="C67" i="14" s="1"/>
  <c r="E127" i="14"/>
  <c r="E125" i="14" s="1"/>
  <c r="F127" i="14"/>
  <c r="D125" i="14"/>
  <c r="E6" i="3"/>
  <c r="F8" i="3"/>
  <c r="E120" i="14"/>
  <c r="E118" i="14" s="1"/>
  <c r="F120" i="14"/>
  <c r="E17" i="11"/>
  <c r="D51" i="14"/>
  <c r="D62" i="14" s="1"/>
  <c r="D67" i="14" s="1"/>
  <c r="G44" i="14"/>
  <c r="E70" i="14"/>
  <c r="H79" i="2"/>
  <c r="G7" i="11"/>
  <c r="G36" i="14"/>
  <c r="F51" i="14"/>
  <c r="F62" i="14" s="1"/>
  <c r="F67" i="14" s="1"/>
  <c r="G9" i="11" s="1"/>
  <c r="AF48" i="9"/>
  <c r="G43" i="14"/>
  <c r="H155" i="14"/>
  <c r="G155" i="14"/>
  <c r="D71" i="2"/>
  <c r="D76" i="2" s="1"/>
  <c r="H113" i="14"/>
  <c r="G160" i="14"/>
  <c r="H160" i="14"/>
  <c r="I24" i="10"/>
  <c r="E166" i="14"/>
  <c r="L20" i="10"/>
  <c r="H67" i="18"/>
  <c r="G67" i="18"/>
  <c r="F114" i="14"/>
  <c r="D17" i="11"/>
  <c r="H7" i="18"/>
  <c r="G7" i="18"/>
  <c r="Z49" i="9"/>
  <c r="R49" i="9"/>
  <c r="V49" i="9"/>
  <c r="N49" i="9"/>
  <c r="G80" i="2"/>
  <c r="H80" i="2"/>
  <c r="L25" i="10"/>
  <c r="F167" i="14"/>
  <c r="N25" i="10"/>
  <c r="N15" i="10"/>
  <c r="L15" i="10"/>
  <c r="E76" i="2"/>
  <c r="E83" i="2"/>
  <c r="E89" i="2" s="1"/>
  <c r="E52" i="14" s="1"/>
  <c r="H129" i="14"/>
  <c r="E8" i="11"/>
  <c r="D53" i="14"/>
  <c r="E13" i="11"/>
  <c r="G71" i="14"/>
  <c r="H71" i="14"/>
  <c r="M49" i="9"/>
  <c r="U49" i="9"/>
  <c r="Y49" i="9"/>
  <c r="Q49" i="9"/>
  <c r="F71" i="2"/>
  <c r="F83" i="2"/>
  <c r="G60" i="2"/>
  <c r="H60" i="2"/>
  <c r="G151" i="14"/>
  <c r="H151" i="14"/>
  <c r="C83" i="2"/>
  <c r="C89" i="2" s="1"/>
  <c r="C52" i="14" s="1"/>
  <c r="AE48" i="9"/>
  <c r="C133" i="14" l="1"/>
  <c r="C94" i="14"/>
  <c r="E9" i="11"/>
  <c r="D94" i="14"/>
  <c r="D20" i="18"/>
  <c r="F20" i="18" s="1"/>
  <c r="D10" i="11"/>
  <c r="D9" i="11"/>
  <c r="C132" i="14"/>
  <c r="C131" i="14"/>
  <c r="F6" i="3"/>
  <c r="G8" i="3"/>
  <c r="H8" i="3"/>
  <c r="F17" i="11"/>
  <c r="F18" i="11"/>
  <c r="H120" i="14"/>
  <c r="G120" i="14"/>
  <c r="F118" i="14"/>
  <c r="G127" i="14"/>
  <c r="H127" i="14"/>
  <c r="F125" i="14"/>
  <c r="G125" i="14" s="1"/>
  <c r="D131" i="14"/>
  <c r="E10" i="11"/>
  <c r="D132" i="14"/>
  <c r="D133" i="14"/>
  <c r="E11" i="11"/>
  <c r="G70" i="14"/>
  <c r="H70" i="14"/>
  <c r="G51" i="14"/>
  <c r="F133" i="14"/>
  <c r="F131" i="14"/>
  <c r="G10" i="11"/>
  <c r="H51" i="14"/>
  <c r="F132" i="14"/>
  <c r="G11" i="11"/>
  <c r="AC49" i="9"/>
  <c r="AD49" i="9"/>
  <c r="F164" i="14"/>
  <c r="H164" i="14" s="1"/>
  <c r="N19" i="10"/>
  <c r="L19" i="10"/>
  <c r="H114" i="14"/>
  <c r="G114" i="14"/>
  <c r="F166" i="14"/>
  <c r="N24" i="10"/>
  <c r="L24" i="10"/>
  <c r="H167" i="14"/>
  <c r="G167" i="14"/>
  <c r="D94" i="2"/>
  <c r="D98" i="2" s="1"/>
  <c r="D13" i="11"/>
  <c r="C53" i="14"/>
  <c r="D8" i="11"/>
  <c r="F13" i="11"/>
  <c r="F8" i="11"/>
  <c r="E53" i="14"/>
  <c r="E67" i="14"/>
  <c r="H62" i="14"/>
  <c r="G62" i="14"/>
  <c r="F76" i="2"/>
  <c r="H71" i="2"/>
  <c r="G71" i="2"/>
  <c r="L23" i="10"/>
  <c r="F165" i="14"/>
  <c r="N23" i="10"/>
  <c r="G74" i="14"/>
  <c r="H74" i="14"/>
  <c r="G83" i="2"/>
  <c r="F89" i="2"/>
  <c r="H83" i="2"/>
  <c r="H6" i="3" l="1"/>
  <c r="G6" i="3"/>
  <c r="H125" i="14"/>
  <c r="G17" i="11"/>
  <c r="G118" i="14"/>
  <c r="G18" i="11"/>
  <c r="H118" i="14"/>
  <c r="D18" i="18"/>
  <c r="D68" i="18" s="1"/>
  <c r="D71" i="18" s="1"/>
  <c r="G164" i="14"/>
  <c r="H166" i="14"/>
  <c r="G166" i="14"/>
  <c r="H12" i="2"/>
  <c r="G12" i="2"/>
  <c r="D77" i="14"/>
  <c r="G89" i="2"/>
  <c r="F52" i="14"/>
  <c r="H89" i="2"/>
  <c r="G165" i="14"/>
  <c r="H165" i="14"/>
  <c r="G76" i="2"/>
  <c r="H76" i="2"/>
  <c r="G20" i="18"/>
  <c r="H20" i="18"/>
  <c r="F18" i="18"/>
  <c r="E131" i="14"/>
  <c r="E94" i="14"/>
  <c r="E132" i="14"/>
  <c r="F11" i="11"/>
  <c r="F10" i="11"/>
  <c r="F9" i="11"/>
  <c r="E133" i="14"/>
  <c r="H67" i="14"/>
  <c r="G67" i="14"/>
  <c r="F77" i="14" l="1"/>
  <c r="D81" i="14"/>
  <c r="H94" i="14"/>
  <c r="G94" i="14"/>
  <c r="G18" i="18"/>
  <c r="F37" i="18"/>
  <c r="H18" i="18"/>
  <c r="G13" i="11"/>
  <c r="H52" i="14"/>
  <c r="G8" i="11"/>
  <c r="F53" i="14"/>
  <c r="G52" i="14"/>
  <c r="G133" i="14"/>
  <c r="H133" i="14"/>
  <c r="G132" i="14"/>
  <c r="H132" i="14"/>
  <c r="H131" i="14"/>
  <c r="G131" i="14"/>
  <c r="H77" i="14" l="1"/>
  <c r="F81" i="14"/>
  <c r="G77" i="14"/>
  <c r="F68" i="18"/>
  <c r="H37" i="18"/>
  <c r="G37" i="18"/>
  <c r="H53" i="14"/>
  <c r="G53" i="14"/>
  <c r="H81" i="14" l="1"/>
  <c r="G81" i="14"/>
  <c r="F71" i="18"/>
  <c r="H68" i="18"/>
  <c r="G68" i="18"/>
  <c r="H71" i="18" l="1"/>
  <c r="G71" i="18"/>
  <c r="G93" i="2"/>
  <c r="H93" i="2"/>
  <c r="G95" i="2"/>
  <c r="H95" i="2"/>
  <c r="H97" i="2"/>
  <c r="G97" i="2"/>
  <c r="G94" i="2"/>
  <c r="H94" i="2"/>
  <c r="H96" i="2"/>
  <c r="G96" i="2"/>
  <c r="G92" i="2"/>
  <c r="H92" i="2"/>
  <c r="F98" i="2"/>
  <c r="G98" i="2" l="1"/>
  <c r="H98" i="2"/>
  <c r="H91" i="2"/>
  <c r="G91" i="2"/>
</calcChain>
</file>

<file path=xl/sharedStrings.xml><?xml version="1.0" encoding="utf-8"?>
<sst xmlns="http://schemas.openxmlformats.org/spreadsheetml/2006/main" count="952" uniqueCount="477">
  <si>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</si>
  <si>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</si>
  <si>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</si>
  <si>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</si>
  <si>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</si>
  <si>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</si>
  <si>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</si>
  <si>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</si>
  <si>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</si>
  <si>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</si>
  <si>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</si>
  <si>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</si>
  <si>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</si>
  <si>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</si>
  <si>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</si>
  <si>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</si>
  <si>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</si>
  <si>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</si>
  <si>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</si>
  <si>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</si>
  <si>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Територія</t>
  </si>
  <si>
    <t>Форма власності</t>
  </si>
  <si>
    <t>витрати на страхові послуги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</si>
  <si>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</si>
  <si>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</si>
  <si>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</si>
  <si>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</si>
  <si>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</si>
  <si>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витрати на паливо та енергію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</si>
  <si>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</si>
  <si>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</si>
  <si>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</si>
  <si>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</si>
  <si>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</si>
  <si>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</si>
  <si>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</si>
  <si>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</si>
  <si>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</si>
  <si>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</si>
  <si>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</si>
  <si>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</si>
  <si>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</si>
  <si>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</si>
  <si>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</si>
  <si>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</si>
  <si>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</si>
  <si>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</si>
  <si>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</si>
  <si>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</si>
  <si>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</si>
  <si>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 xml:space="preserve">Надходження від продажу акцій та облігацій </t>
  </si>
  <si>
    <t xml:space="preserve">Придбання акцій та облігацій  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</si>
  <si>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</si>
  <si>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</si>
  <si>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</si>
  <si>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</si>
  <si>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</si>
  <si>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</si>
  <si>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витрати на консалтингові послуги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</si>
  <si>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</si>
  <si>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</si>
  <si>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</si>
  <si>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</si>
  <si>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</si>
  <si>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</si>
  <si>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</si>
  <si>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</si>
  <si>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r>
      <t xml:space="preserve">Орган державного управління  </t>
    </r>
    <r>
      <rPr>
        <b/>
        <i/>
        <sz val="14"/>
        <rFont val="Times New Roman"/>
        <family val="1"/>
        <charset val="204"/>
      </rPr>
      <t xml:space="preserve"> </t>
    </r>
  </si>
  <si>
    <t xml:space="preserve">Вид кредитного продукту та цільове призначення </t>
  </si>
  <si>
    <t xml:space="preserve">      4. Діючі фінансові зобов'язання підприємства</t>
  </si>
  <si>
    <t xml:space="preserve">      5. Інформація щодо отримання та повернення залучених коштів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</si>
  <si>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</si>
  <si>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</si>
  <si>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</si>
  <si>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</si>
  <si>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</si>
  <si>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</si>
  <si>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</si>
  <si>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</si>
  <si>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Вид діяльності</t>
  </si>
  <si>
    <t>Заборгованість на останню дату</t>
  </si>
  <si>
    <t>Бюджетне фінансування</t>
  </si>
  <si>
    <t>Дата видачі / погашення (графік)</t>
  </si>
  <si>
    <t>кредити</t>
  </si>
  <si>
    <t>Повернення коштів за короткостроковими зобов'язаннями, у тому числі:</t>
  </si>
  <si>
    <t>Отримання коштів за короткостроковими зобов'язаннями, у тому числі:</t>
  </si>
  <si>
    <t xml:space="preserve">позики </t>
  </si>
  <si>
    <t>Фінансовий результат до оподаткування</t>
  </si>
  <si>
    <t>І. Формування фінансових результатів</t>
  </si>
  <si>
    <t>Оптимальне значення</t>
  </si>
  <si>
    <t xml:space="preserve">         (ініціали, прізвище)    </t>
  </si>
  <si>
    <t>у тому числі:</t>
  </si>
  <si>
    <r>
      <t>у тому числі:</t>
    </r>
    <r>
      <rPr>
        <i/>
        <sz val="14"/>
        <rFont val="Times New Roman"/>
        <family val="1"/>
        <charset val="204"/>
      </rPr>
      <t xml:space="preserve"> </t>
    </r>
  </si>
  <si>
    <t>рентна плата за транспортування</t>
  </si>
  <si>
    <t>_____________________________</t>
  </si>
  <si>
    <t>Середньооблікова кількість штатних працівників</t>
  </si>
  <si>
    <t xml:space="preserve">до Порядку складання, затвердження 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</si>
  <si>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</si>
  <si>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</si>
  <si>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</si>
  <si>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</si>
  <si>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</si>
  <si>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</si>
  <si>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</si>
  <si>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</si>
  <si>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</si>
  <si>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облігації</t>
  </si>
  <si>
    <t>Інформація</t>
  </si>
  <si>
    <t>інші витрати (розшифрувати)</t>
  </si>
  <si>
    <t>інші витрати на збут (розшифрувати)</t>
  </si>
  <si>
    <t>Найменування  банку</t>
  </si>
  <si>
    <t>Інші джерела (розшифрувати)</t>
  </si>
  <si>
    <t>(ініціали, прізвище)</t>
  </si>
  <si>
    <t>за КОАТУУ</t>
  </si>
  <si>
    <t>за КОПФГ</t>
  </si>
  <si>
    <t xml:space="preserve">за ЄДРПОУ 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</si>
  <si>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</si>
  <si>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</si>
  <si>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(найменування підприємства)</t>
  </si>
  <si>
    <t>Код за ЄДРПОУ</t>
  </si>
  <si>
    <t>Рік</t>
  </si>
  <si>
    <t>Витрати на збут</t>
  </si>
  <si>
    <t>EBITDA</t>
  </si>
  <si>
    <t>Власний капітал</t>
  </si>
  <si>
    <t>Розподіл чистого прибутку</t>
  </si>
  <si>
    <t>IІ. Розрахунки з бюджетом</t>
  </si>
  <si>
    <t>Чистий рух коштів від інвестиційної діяльності </t>
  </si>
  <si>
    <t>Чистий рух коштів від фінансової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</si>
  <si>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</si>
  <si>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</si>
  <si>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</si>
  <si>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</si>
  <si>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Собівартість реалізованої продукції (товарів, робіт, послуг)</t>
  </si>
  <si>
    <t>у тому числі на державну частку</t>
  </si>
  <si>
    <t>&gt; 1</t>
  </si>
  <si>
    <t>транспортні витрати</t>
  </si>
  <si>
    <t>витрати на зберігання та упаковку</t>
  </si>
  <si>
    <t>Коефіцієнти рентабельності та прибутковості</t>
  </si>
  <si>
    <t>Аналіз капітальних інвестицій</t>
  </si>
  <si>
    <t>Коефіцієнти фінансової стійкості та ліквідності</t>
  </si>
  <si>
    <t>Стандарти звітності П(с)БОУ</t>
  </si>
  <si>
    <t>Стандарти звітності МСФЗ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</si>
  <si>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</si>
  <si>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</si>
  <si>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</si>
  <si>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</si>
  <si>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</si>
  <si>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Основні фінансові показники</t>
  </si>
  <si>
    <t>Чистий дохід від реалізації продукції (товарів, робіт, послуг)</t>
  </si>
  <si>
    <t>державними унітарними підприємствами та їх об'єднаннями до державного бюджету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</si>
  <si>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</si>
  <si>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</si>
  <si>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</si>
  <si>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V. Коефіцієнтний аналіз</t>
  </si>
  <si>
    <t>8. Джерела капітальних інвестицій</t>
  </si>
  <si>
    <t>курсові різниці</t>
  </si>
  <si>
    <t>2012/1</t>
  </si>
  <si>
    <t>4010</t>
  </si>
  <si>
    <t>Адміністративні витрати, у тому числі:</t>
  </si>
  <si>
    <t>Витрати на збут, у тому числі:</t>
  </si>
  <si>
    <t>Рентабельність EBITDA</t>
  </si>
  <si>
    <t>Коефіцієнт фінансової стійкості</t>
  </si>
  <si>
    <t>Елементи операційних витрат</t>
  </si>
  <si>
    <t>Факт наростаючим підсумком з початку року</t>
  </si>
  <si>
    <t>Факт</t>
  </si>
  <si>
    <t>Додаток 3</t>
  </si>
  <si>
    <t>ЗВІТ</t>
  </si>
  <si>
    <t xml:space="preserve">ПРО ВИКОНАННЯ ФІНАНСОВОГО ПЛАНУ ПІДПРИЄМСТВА </t>
  </si>
  <si>
    <t>(квартал, рік)</t>
  </si>
  <si>
    <t>__________________________</t>
  </si>
  <si>
    <t>План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</si>
  <si>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</si>
  <si>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</si>
  <si>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Заборгованість за кредитами на початок звітного періоду</t>
  </si>
  <si>
    <t>Отримано залучених коштів за звітний період</t>
  </si>
  <si>
    <t>план</t>
  </si>
  <si>
    <t>факт</t>
  </si>
  <si>
    <t>Заборгованість на кінець звітного періоду</t>
  </si>
  <si>
    <t xml:space="preserve">      3. Інформація про бізнес підприємства (код рядка 1000 фінансового плану)</t>
  </si>
  <si>
    <t>Найменування об’єкта</t>
  </si>
  <si>
    <t>9. Капітальне будівництво (рядок 4010 таблиці 4)</t>
  </si>
  <si>
    <t xml:space="preserve">та контролю виконання фінансового плану </t>
  </si>
  <si>
    <t>суб'єкта господарювання державного сектору економіки</t>
  </si>
  <si>
    <t xml:space="preserve">          </t>
  </si>
  <si>
    <t xml:space="preserve">                  (підпис)</t>
  </si>
  <si>
    <t xml:space="preserve">                                                   (посада)</t>
  </si>
  <si>
    <t>Коди</t>
  </si>
  <si>
    <t>Неконтрольована частка</t>
  </si>
  <si>
    <t>минулий рік</t>
  </si>
  <si>
    <t>поточний рік</t>
  </si>
  <si>
    <t xml:space="preserve">план </t>
  </si>
  <si>
    <t>Валовий прибуток/збиток</t>
  </si>
  <si>
    <t>Усього активи</t>
  </si>
  <si>
    <t>Усього зобов'язання і забезпечення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</si>
  <si>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</si>
  <si>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</si>
  <si>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</si>
  <si>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</si>
  <si>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</si>
  <si>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Матеріальні витрати, у тому числі:</t>
  </si>
  <si>
    <t>витрати на сировину та основні матеріали</t>
  </si>
  <si>
    <t>Найменування показника</t>
  </si>
  <si>
    <t>Відхилення,  +/–</t>
  </si>
  <si>
    <t>Виконання, %</t>
  </si>
  <si>
    <t>адміністративно-управлінський персонал</t>
  </si>
  <si>
    <t>директор</t>
  </si>
  <si>
    <t>працівники</t>
  </si>
  <si>
    <t xml:space="preserve">      2. Перелік підприємств, які включені до консолідованого (зведеного) фінансового плану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</si>
  <si>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</si>
  <si>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</si>
  <si>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</si>
  <si>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</si>
  <si>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інші джерела (зазначити джерело)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</si>
  <si>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</si>
  <si>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</si>
  <si>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</si>
  <si>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Довгострокові зобов'язання, усього </t>
  </si>
  <si>
    <t>Короткострокові зобов'язання, усього</t>
  </si>
  <si>
    <t>Інші фінансові зобов'язання, усього</t>
  </si>
  <si>
    <t>кількість продукції/             наданих послуг, одиниця виміру</t>
  </si>
  <si>
    <t>Примітки</t>
  </si>
  <si>
    <t xml:space="preserve">      Загальна інформація про підприємство (резюме)</t>
  </si>
  <si>
    <t xml:space="preserve">                   (підпис)</t>
  </si>
  <si>
    <t xml:space="preserve">                                         (посада)</t>
  </si>
  <si>
    <t xml:space="preserve">(ініціали, прізвище)    </t>
  </si>
  <si>
    <t xml:space="preserve">                                           (посада)</t>
  </si>
  <si>
    <t xml:space="preserve">             (ініціали, прізвище)    </t>
  </si>
  <si>
    <t>Ковенанти/обмежувальні коефіцієнти</t>
  </si>
  <si>
    <t>Найменування підприємства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</si>
  <si>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</si>
  <si>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</si>
  <si>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</si>
  <si>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(пункт 11)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</si>
  <si>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</si>
  <si>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</si>
  <si>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</si>
  <si>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</si>
  <si>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інвестиційну політику підприємства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</si>
  <si>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</si>
  <si>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>Мета використання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</si>
  <si>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</si>
  <si>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(    )</t>
  </si>
  <si>
    <t>зміна ціни одиниці  (вартості продукції/     наданих послуг)</t>
  </si>
  <si>
    <t>Інші операційні доходи, у тому числі:</t>
  </si>
  <si>
    <t>нетипові операційні доходи</t>
  </si>
  <si>
    <t>Інші операційні витрати, у тому числі:</t>
  </si>
  <si>
    <t>нетипові операційні витрати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</si>
  <si>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</si>
  <si>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</si>
  <si>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</si>
  <si>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</si>
  <si>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Інші фонди</t>
  </si>
  <si>
    <t>Інші цілі</t>
  </si>
  <si>
    <t>Капітальні інвестиції, усього, у тому числі:</t>
  </si>
  <si>
    <t>Джерела капітальних інвестицій, усього, у тому числі:</t>
  </si>
  <si>
    <t>4000/1</t>
  </si>
  <si>
    <t>4000/2</t>
  </si>
  <si>
    <t>4000/3</t>
  </si>
  <si>
    <t>4000/4</t>
  </si>
  <si>
    <t>Середньомісячні витрати на оплату праці одного працівника (гривень), усього, у тому числі: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</si>
  <si>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</si>
  <si>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</si>
  <si>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</si>
  <si>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</si>
  <si>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</si>
  <si>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</si>
  <si>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доходи, усього, у тому числі: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</si>
  <si>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</si>
  <si>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</si>
  <si>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 xml:space="preserve">Надходження грошових коштів від операційної діяльності </t>
  </si>
  <si>
    <t>Надходження авансів від покупців і замовників</t>
  </si>
  <si>
    <t xml:space="preserve">Надходження грошових коштів від інвестиційної діяльності </t>
  </si>
  <si>
    <t xml:space="preserve">Надходження грошових коштів від фінансової діяльності </t>
  </si>
  <si>
    <t xml:space="preserve">Розрахунки за продукцію (товари, роботи та послуги) </t>
  </si>
  <si>
    <t xml:space="preserve">Розрахунки з оплати праці </t>
  </si>
  <si>
    <t>податок на прибуток підприємств</t>
  </si>
  <si>
    <t>податок на додану вартість</t>
  </si>
  <si>
    <t>рентна плата</t>
  </si>
  <si>
    <t>відрахування частини чистого прибутку державними підприємствами</t>
  </si>
  <si>
    <t xml:space="preserve">відрахування частини чистого прибутку до фонду на виплату дивідендів на державну частку господарськими товариствами </t>
  </si>
  <si>
    <t>Повернення коштів до бюджету</t>
  </si>
  <si>
    <t xml:space="preserve">Сплата дивідендів </t>
  </si>
  <si>
    <t>Отримання коштів за довгостроковими зобов'язаннями, у тому числі:</t>
  </si>
  <si>
    <t>інші обов’язкові платежі, у тому числі:</t>
  </si>
  <si>
    <t>Повернення коштів за довгостроковими зобов'язаннями, у тому числі:</t>
  </si>
  <si>
    <t>Видатки грошових коштів від операційної діяльності</t>
  </si>
  <si>
    <t xml:space="preserve">Видатки грошових коштів від інвестиційної діяльності </t>
  </si>
  <si>
    <t xml:space="preserve">Видатки грошових коштів від фінансової діяльності </t>
  </si>
  <si>
    <t>Найменування видів діяльності за КВЕД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</si>
  <si>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</si>
  <si>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</si>
  <si>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ІІІ. Рух грошових коштів (за прямим методом)</t>
  </si>
  <si>
    <t>Повернення податків і зборів, у тому числі:</t>
  </si>
  <si>
    <t>податку на додану вартість</t>
  </si>
  <si>
    <t>Зобов’язання з податків, зборів та інших обов’язкових платежів, у тому числі:</t>
  </si>
  <si>
    <t>Виручка від реалізації фінансових інвестицій</t>
  </si>
  <si>
    <t xml:space="preserve">Виручка від реалізації необоротних активів </t>
  </si>
  <si>
    <t>Надходження від власного капіталу</t>
  </si>
  <si>
    <t>Витрачання на викуп власних акцій</t>
  </si>
  <si>
    <t>Чистий рух коштів від операційної діяльності</t>
  </si>
  <si>
    <t>Чистий фінансовий результат</t>
  </si>
  <si>
    <t>І. Рух коштів у результаті операційної діяльності</t>
  </si>
  <si>
    <t>3146/1</t>
  </si>
  <si>
    <t>3146/2</t>
  </si>
  <si>
    <t>II. Рух коштів у результаті інвестиційної діяльності</t>
  </si>
  <si>
    <t>III. Рух коштів у результаті фінансової діяльності</t>
  </si>
  <si>
    <t>Залишок коштів на початок періоду</t>
  </si>
  <si>
    <t>Залишок коштів на кінець періоду</t>
  </si>
  <si>
    <t>Чистий рух коштів від фінансової діяльності</t>
  </si>
  <si>
    <t>IІІ. Рух грошових коштів</t>
  </si>
  <si>
    <t>ІV. Капітальні інвестиції</t>
  </si>
  <si>
    <t>VI. Звіт про фінансовий стан</t>
  </si>
  <si>
    <t>VІI. Кредитна політика</t>
  </si>
  <si>
    <t>7000</t>
  </si>
  <si>
    <t>7010</t>
  </si>
  <si>
    <t>7001</t>
  </si>
  <si>
    <t>7002</t>
  </si>
  <si>
    <t>7003</t>
  </si>
  <si>
    <t>7011</t>
  </si>
  <si>
    <t>7012</t>
  </si>
  <si>
    <t>7013</t>
  </si>
  <si>
    <t>VIII. Дані про персонал та витрати на оплату праці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</si>
  <si>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</si>
  <si>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</si>
  <si>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</si>
  <si>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</si>
  <si>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</si>
  <si>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</si>
  <si>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</si>
  <si>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</si>
  <si>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</si>
  <si>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6. Витрати, пов'язані з використанням власних службових автомобілів (у складі адміністративних витрат, рядок 1031)</t>
  </si>
  <si>
    <t>7. Витрати на оренду службових автомобілів (у складі адміністративних витрат, рядок 1032)</t>
  </si>
  <si>
    <t>1050/1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</si>
  <si>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</si>
  <si>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</si>
  <si>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</si>
  <si>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</si>
  <si>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</si>
  <si>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Гроші та їх еквіваленти</t>
  </si>
  <si>
    <t>Зменшення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</si>
  <si>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</si>
  <si>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</si>
  <si>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</si>
  <si>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зносу основних засобів</t>
  </si>
  <si>
    <t>Повернено залучених коштів за звітний період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</si>
  <si>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</si>
  <si>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</si>
  <si>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</si>
  <si>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</si>
  <si>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</si>
  <si>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</si>
  <si>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 xml:space="preserve">                                                 (посада)</t>
  </si>
  <si>
    <t>Факт наростаючим підсумком
з початку року</t>
  </si>
  <si>
    <t>Факт наростаючим підсумком 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</si>
  <si>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</si>
  <si>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</si>
  <si>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r>
      <t xml:space="preserve">Відхилення,  +/–
</t>
    </r>
    <r>
      <rPr>
        <sz val="12"/>
        <rFont val="Times New Roman"/>
        <family val="1"/>
        <charset val="204"/>
      </rPr>
      <t>(Факт звітного періоду /
План звітного періоду)</t>
    </r>
  </si>
  <si>
    <r>
      <t xml:space="preserve">Виконання, %
</t>
    </r>
    <r>
      <rPr>
        <sz val="12"/>
        <rFont val="Times New Roman"/>
        <family val="1"/>
        <charset val="204"/>
      </rPr>
      <t>(Факт звітного періоду /
План звітного періоду)</t>
    </r>
  </si>
  <si>
    <t>Факт
відповідного періоду минулого року</t>
  </si>
  <si>
    <t>План
звітного періоду</t>
  </si>
  <si>
    <t>Факт
звітного періоду</t>
  </si>
  <si>
    <t>Дата
початку
оренди</t>
  </si>
  <si>
    <t>факт
відповідного періоду
минулого року</t>
  </si>
  <si>
    <t>план
звітного періоду</t>
  </si>
  <si>
    <t>факт
звітного періоду</t>
  </si>
  <si>
    <t>Документ, яким затверджений титул будови,
із зазначенням органу, який його погодив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</si>
  <si>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
працівників, зовнішніх сумісників та працівників,
що працюють за цивільно-правовими договорами)</t>
    </r>
    <r>
      <rPr>
        <b/>
        <sz val="14"/>
        <rFont val="Times New Roman"/>
        <family val="1"/>
        <charset val="204"/>
      </rPr>
      <t>,
у тому числі:</t>
    </r>
  </si>
  <si>
    <t>Цільове фінансування</t>
  </si>
  <si>
    <t>Отримано залучених коштів, усього, у тому числі:</t>
  </si>
  <si>
    <t>Повернено залучених коштів, усього, у тому числі:</t>
  </si>
  <si>
    <t>Сплата податків та зборів до Державного бюджету України (податкові платежі), усього, у тому числі: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</si>
  <si>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</si>
  <si>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</si>
  <si>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</si>
  <si>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Сплата податків та зборів до місцевих бюджетів (податкові платежі)</t>
  </si>
  <si>
    <t>Інші податки, збори та платежі на користь держави,
усього, у тому числі:</t>
  </si>
  <si>
    <t xml:space="preserve">єдиний внесок на загальнообов'язкове державне соціальне страхування               </t>
  </si>
  <si>
    <t>Усього виплат на користь держави</t>
  </si>
  <si>
    <t xml:space="preserve">Сплата податків, зборів та інших обов'язкових платежів 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</si>
  <si>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</si>
  <si>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</si>
  <si>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</si>
  <si>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</si>
  <si>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</si>
  <si>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</si>
  <si>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</si>
  <si>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</si>
  <si>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</si>
  <si>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інші (штрафи, пені, неустойки) (розшифрувати)</t>
  </si>
  <si>
    <t>Звітний період (квартал, рік)</t>
  </si>
  <si>
    <t>нетипові операційні витрати (розшифрувати)</t>
  </si>
  <si>
    <t>Коефіцієнт відношення боргу до EBITDA
(довгострокові зобов'язання, рядок 6030 + поточні зобов'язання, рядок 6040) / EBITDA, рядок 1310</t>
  </si>
  <si>
    <t>x</t>
  </si>
  <si>
    <t>Одиниця виміру, тис. грн</t>
  </si>
  <si>
    <t>господарськими товариствами, у статутному капіталі яких більше 50 відсотків акцій (часток, паїв) належать державі, на виплату дивідендів</t>
  </si>
  <si>
    <t>рентна плата за користування надрами</t>
  </si>
  <si>
    <t>відрахування частини чистого прибутку господарськими товариствами, у статутному капіталі яких більше 50 відсотків акцій (часток, паїв) належать державі, на виплату дивідендів на державну частку</t>
  </si>
  <si>
    <t>залучені кредитні кошти</t>
  </si>
  <si>
    <t>бюджетне фінансування</t>
  </si>
  <si>
    <t>інші джерела</t>
  </si>
  <si>
    <t>У тому числі державні гранти і субсидії</t>
  </si>
  <si>
    <t>У тому числі фінансові запозичення</t>
  </si>
  <si>
    <t>довгострокові зобов'язання</t>
  </si>
  <si>
    <t>короткострокові зобов'язання</t>
  </si>
  <si>
    <t>інші фінансові зобов'язання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</si>
  <si>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</si>
  <si>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</si>
  <si>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</si>
  <si>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</si>
  <si>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</si>
  <si>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</si>
  <si>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Виручка від реалізації продукції (товарів, робіт, послуг)</t>
  </si>
  <si>
    <t xml:space="preserve">Інші надходження (розшифрувати) </t>
  </si>
  <si>
    <r>
      <t>Інші надходження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</si>
  <si>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Придбання (створення) основних засобів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</si>
  <si>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Капітальне будівництво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</si>
  <si>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4"/>
        <rFont val="Times New Roman"/>
        <family val="1"/>
        <charset val="204"/>
      </rPr>
      <t xml:space="preserve"> </t>
    </r>
  </si>
  <si>
    <t>Коефіцієнт фінансової стійкості
(власний капітал, рядок 6080 / (довгострокові зобов'язання, рядок 6030 + поточні зобов'язання, рядок 6040))</t>
  </si>
  <si>
    <t>Коефіцієнт поточної ліквідності (покриття)
(оборотні активи, рядок 6010 / поточні зобов'язання, рядок 6040)</t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</si>
  <si>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</si>
  <si>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</si>
  <si>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</si>
  <si>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Фонд оплати праці, тис. грн,
у тому числі:</t>
  </si>
  <si>
    <t>Витрати на оплату праці,
тис. грн, у тому числі:</t>
  </si>
  <si>
    <t>Середньомісячні витрати на оплату праці
одного працівника (грн), усього,
у тому числі:</t>
  </si>
  <si>
    <t xml:space="preserve">У разі збільшення витрат на оплату праці у звітному періоді порівняно із запланованими та фактичними витратами відповідного періоду минулого року обов'язково надаються обґрунтування. 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</si>
  <si>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</si>
  <si>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</si>
  <si>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</si>
  <si>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</si>
  <si>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тис. грн (без ПДВ)</t>
  </si>
  <si>
    <t xml:space="preserve">Прибуток </t>
  </si>
  <si>
    <t>Збиток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</si>
  <si>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</si>
  <si>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</si>
  <si>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</si>
  <si>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Рентабельність власного капіталу
(чистий фінансовий результат, рядок 1200 / власний капітал, рядок 6080)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</si>
  <si>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</si>
  <si>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{Додаток 3 в редакції Наказу Міністерства економічного розвитку і торгівлі № 1394 від 03.11.2015}</t>
  </si>
  <si>
    <t>інші платежі (екологічний податок)</t>
  </si>
  <si>
    <t>38.11</t>
  </si>
  <si>
    <t>КП "Благоустрій - Р"</t>
  </si>
  <si>
    <t>комунальне підприємство</t>
  </si>
  <si>
    <t>міста районного підпорядкування Рогатинського р-ну</t>
  </si>
  <si>
    <t>збирання безпечних відходів</t>
  </si>
  <si>
    <t>м. Рогатин, вул. Галицька, 102</t>
  </si>
  <si>
    <t>22-206</t>
  </si>
  <si>
    <t>Миць В. В.</t>
  </si>
  <si>
    <t>Начальник КП "Благоустрій - Р"</t>
  </si>
  <si>
    <t>Начальник КП "Благоустрій-Р"</t>
  </si>
  <si>
    <r>
      <t>_____</t>
    </r>
    <r>
      <rPr>
        <b/>
        <u/>
        <sz val="14"/>
        <rFont val="Times New Roman"/>
        <family val="1"/>
        <charset val="204"/>
      </rPr>
      <t>Миць В.В.</t>
    </r>
    <r>
      <rPr>
        <b/>
        <sz val="14"/>
        <rFont val="Times New Roman"/>
        <family val="1"/>
        <charset val="204"/>
      </rPr>
      <t>_____</t>
    </r>
  </si>
  <si>
    <t xml:space="preserve">   Начальник КП "Благоустрій-Р"</t>
  </si>
  <si>
    <r>
      <t xml:space="preserve">             </t>
    </r>
    <r>
      <rPr>
        <u/>
        <sz val="14"/>
        <rFont val="Times New Roman"/>
        <family val="1"/>
        <charset val="204"/>
      </rPr>
      <t xml:space="preserve">     В. В. Миць</t>
    </r>
  </si>
  <si>
    <r>
      <rPr>
        <sz val="14"/>
        <rFont val="Times New Roman"/>
        <family val="1"/>
        <charset val="204"/>
      </rPr>
      <t xml:space="preserve">                                 </t>
    </r>
    <r>
      <rPr>
        <u/>
        <sz val="14"/>
        <rFont val="Times New Roman"/>
        <family val="1"/>
        <charset val="204"/>
      </rPr>
      <t xml:space="preserve">  Начальник КП "Благоустрій-Р"</t>
    </r>
  </si>
  <si>
    <r>
      <t xml:space="preserve">                       </t>
    </r>
    <r>
      <rPr>
        <u/>
        <sz val="14"/>
        <rFont val="Times New Roman"/>
        <family val="1"/>
        <charset val="204"/>
      </rPr>
      <t xml:space="preserve">    В. В. Миць</t>
    </r>
  </si>
  <si>
    <r>
      <t xml:space="preserve">                          </t>
    </r>
    <r>
      <rPr>
        <u/>
        <sz val="14"/>
        <rFont val="Times New Roman"/>
        <family val="1"/>
        <charset val="204"/>
      </rPr>
      <t xml:space="preserve"> В.В.Миць</t>
    </r>
  </si>
  <si>
    <r>
      <rPr>
        <sz val="14"/>
        <rFont val="Times New Roman"/>
        <family val="1"/>
        <charset val="204"/>
      </rPr>
      <t xml:space="preserve">                                      </t>
    </r>
    <r>
      <rPr>
        <u/>
        <sz val="14"/>
        <rFont val="Times New Roman"/>
        <family val="1"/>
        <charset val="204"/>
      </rPr>
      <t xml:space="preserve"> Миць В. В.</t>
    </r>
  </si>
  <si>
    <t xml:space="preserve"> </t>
  </si>
  <si>
    <t xml:space="preserve"> (ініціали, прізвище) </t>
  </si>
  <si>
    <t xml:space="preserve">  податок на прибуток підприємств</t>
  </si>
  <si>
    <t xml:space="preserve">Інші витрати      </t>
  </si>
  <si>
    <t xml:space="preserve">Цільове фінансування </t>
  </si>
  <si>
    <t xml:space="preserve">інші операційні витрати </t>
  </si>
  <si>
    <t>інші операційні доходи (цільове фінансування)</t>
  </si>
  <si>
    <t>інші доходи</t>
  </si>
  <si>
    <t>Інші доходи</t>
  </si>
  <si>
    <t>-</t>
  </si>
  <si>
    <t xml:space="preserve">Гойдалка дитяча ождинарна </t>
  </si>
  <si>
    <t xml:space="preserve">Карусель велика </t>
  </si>
  <si>
    <t>Гірка  велика</t>
  </si>
  <si>
    <t>нетипові операційні доходи (оприбутковано матеріали внаслідок списання основних засобів)</t>
  </si>
  <si>
    <t>Знімний букер піскорозкидувача об'ємом 6,5 м.куб.</t>
  </si>
  <si>
    <t>Компютерна техніка</t>
  </si>
  <si>
    <t>за 12 місяців 2025 року</t>
  </si>
  <si>
    <t>до фінансового плану за 12 місяців 2025 рік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</si>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</sst>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_-* #,##0.00_₴_-;\-* #,##0.00_₴_-;_-* &quot;-&quot;??_₴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_-* #,##0.00\ _г_р_н_._-;\-* #,##0.00\ _г_р_н_._-;_-* &quot;-&quot;??\ _г_р_н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  <numFmt numFmtId="180" formatCode="_(* #,##0.00_);_(* \(#,##0.00\);_(* &quot;-&quot;_);_(@_)"/>
  </numFmts>
  <fonts count="82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6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FF00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4">
    <xf numFmtId="0" fontId="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4" fillId="2" borderId="0" applyNumberFormat="0" applyBorder="0" applyAlignment="0" applyProtection="0"/>
    <xf numFmtId="0" fontId="1" fillId="2" borderId="0" applyNumberFormat="0" applyBorder="0" applyAlignment="0" applyProtection="0"/>
    <xf numFmtId="0" fontId="34" fillId="3" borderId="0" applyNumberFormat="0" applyBorder="0" applyAlignment="0" applyProtection="0"/>
    <xf numFmtId="0" fontId="1" fillId="3" borderId="0" applyNumberFormat="0" applyBorder="0" applyAlignment="0" applyProtection="0"/>
    <xf numFmtId="0" fontId="34" fillId="4" borderId="0" applyNumberFormat="0" applyBorder="0" applyAlignment="0" applyProtection="0"/>
    <xf numFmtId="0" fontId="1" fillId="4" borderId="0" applyNumberFormat="0" applyBorder="0" applyAlignment="0" applyProtection="0"/>
    <xf numFmtId="0" fontId="34" fillId="5" borderId="0" applyNumberFormat="0" applyBorder="0" applyAlignment="0" applyProtection="0"/>
    <xf numFmtId="0" fontId="1" fillId="5" borderId="0" applyNumberFormat="0" applyBorder="0" applyAlignment="0" applyProtection="0"/>
    <xf numFmtId="0" fontId="34" fillId="6" borderId="0" applyNumberFormat="0" applyBorder="0" applyAlignment="0" applyProtection="0"/>
    <xf numFmtId="0" fontId="1" fillId="6" borderId="0" applyNumberFormat="0" applyBorder="0" applyAlignment="0" applyProtection="0"/>
    <xf numFmtId="0" fontId="3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4" fillId="8" borderId="0" applyNumberFormat="0" applyBorder="0" applyAlignment="0" applyProtection="0"/>
    <xf numFmtId="0" fontId="1" fillId="8" borderId="0" applyNumberFormat="0" applyBorder="0" applyAlignment="0" applyProtection="0"/>
    <xf numFmtId="0" fontId="34" fillId="9" borderId="0" applyNumberFormat="0" applyBorder="0" applyAlignment="0" applyProtection="0"/>
    <xf numFmtId="0" fontId="1" fillId="9" borderId="0" applyNumberFormat="0" applyBorder="0" applyAlignment="0" applyProtection="0"/>
    <xf numFmtId="0" fontId="34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5" borderId="0" applyNumberFormat="0" applyBorder="0" applyAlignment="0" applyProtection="0"/>
    <xf numFmtId="0" fontId="1" fillId="5" borderId="0" applyNumberFormat="0" applyBorder="0" applyAlignment="0" applyProtection="0"/>
    <xf numFmtId="0" fontId="34" fillId="8" borderId="0" applyNumberFormat="0" applyBorder="0" applyAlignment="0" applyProtection="0"/>
    <xf numFmtId="0" fontId="1" fillId="8" borderId="0" applyNumberFormat="0" applyBorder="0" applyAlignment="0" applyProtection="0"/>
    <xf numFmtId="0" fontId="34" fillId="11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35" fillId="12" borderId="0" applyNumberFormat="0" applyBorder="0" applyAlignment="0" applyProtection="0"/>
    <xf numFmtId="0" fontId="17" fillId="12" borderId="0" applyNumberFormat="0" applyBorder="0" applyAlignment="0" applyProtection="0"/>
    <xf numFmtId="0" fontId="35" fillId="9" borderId="0" applyNumberFormat="0" applyBorder="0" applyAlignment="0" applyProtection="0"/>
    <xf numFmtId="0" fontId="17" fillId="9" borderId="0" applyNumberFormat="0" applyBorder="0" applyAlignment="0" applyProtection="0"/>
    <xf numFmtId="0" fontId="35" fillId="10" borderId="0" applyNumberFormat="0" applyBorder="0" applyAlignment="0" applyProtection="0"/>
    <xf numFmtId="0" fontId="17" fillId="10" borderId="0" applyNumberFormat="0" applyBorder="0" applyAlignment="0" applyProtection="0"/>
    <xf numFmtId="0" fontId="35" fillId="13" borderId="0" applyNumberFormat="0" applyBorder="0" applyAlignment="0" applyProtection="0"/>
    <xf numFmtId="0" fontId="17" fillId="13" borderId="0" applyNumberFormat="0" applyBorder="0" applyAlignment="0" applyProtection="0"/>
    <xf numFmtId="0" fontId="35" fillId="14" borderId="0" applyNumberFormat="0" applyBorder="0" applyAlignment="0" applyProtection="0"/>
    <xf numFmtId="0" fontId="17" fillId="14" borderId="0" applyNumberFormat="0" applyBorder="0" applyAlignment="0" applyProtection="0"/>
    <xf numFmtId="0" fontId="35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28" fillId="3" borderId="0" applyNumberFormat="0" applyBorder="0" applyAlignment="0" applyProtection="0"/>
    <xf numFmtId="0" fontId="20" fillId="20" borderId="1" applyNumberFormat="0" applyAlignment="0" applyProtection="0"/>
    <xf numFmtId="0" fontId="25" fillId="21" borderId="2" applyNumberFormat="0" applyAlignment="0" applyProtection="0"/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168" fontId="14" fillId="0" borderId="0" applyFont="0" applyFill="0" applyBorder="0" applyAlignment="0" applyProtection="0"/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0" fontId="29" fillId="0" borderId="0" applyNumberFormat="0" applyFill="0" applyBorder="0" applyAlignment="0" applyProtection="0"/>
    <xf numFmtId="171" fontId="37" fillId="0" borderId="0" applyAlignment="0">
      <alignment wrapText="1"/>
    </xf>
    <xf numFmtId="0" fontId="32" fillId="4" borderId="0" applyNumberFormat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</xf>
    <xf numFmtId="49" fontId="14" fillId="0" borderId="0" applyNumberFormat="0" applyFont="0" applyAlignment="0">
      <alignment vertical="top" wrapText="1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39" fillId="22" borderId="7">
      <alignment horizontal="left" vertical="center"/>
      <protection locked="0"/>
    </xf>
    <xf numFmtId="49" fontId="39" fillId="22" borderId="7">
      <alignment horizontal="left" vertical="center"/>
    </xf>
    <xf numFmtId="4" fontId="39" fillId="22" borderId="7">
      <alignment horizontal="right" vertical="center"/>
      <protection locked="0"/>
    </xf>
    <xf numFmtId="4" fontId="39" fillId="22" borderId="7">
      <alignment horizontal="right" vertical="center"/>
    </xf>
    <xf numFmtId="4" fontId="40" fillId="22" borderId="7">
      <alignment horizontal="right" vertical="center"/>
      <protection locked="0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9" fontId="42" fillId="22" borderId="3">
      <alignment horizontal="left" vertical="center"/>
      <protection locked="0"/>
    </xf>
    <xf numFmtId="49" fontId="42" fillId="22" borderId="3">
      <alignment horizontal="left" vertical="center"/>
    </xf>
    <xf numFmtId="4" fontId="41" fillId="22" borderId="3">
      <alignment horizontal="right" vertical="center"/>
      <protection locked="0"/>
    </xf>
    <xf numFmtId="4" fontId="41" fillId="22" borderId="3">
      <alignment horizontal="right" vertical="center"/>
    </xf>
    <xf numFmtId="4" fontId="43" fillId="22" borderId="3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6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6" fillId="22" borderId="3">
      <alignment horizontal="right" vertical="center"/>
    </xf>
    <xf numFmtId="4" fontId="40" fillId="22" borderId="3">
      <alignment horizontal="right" vertical="center"/>
      <protection locked="0"/>
    </xf>
    <xf numFmtId="49" fontId="44" fillId="22" borderId="3">
      <alignment horizontal="left" vertical="center"/>
      <protection locked="0"/>
    </xf>
    <xf numFmtId="49" fontId="44" fillId="22" borderId="3">
      <alignment horizontal="left" vertical="center"/>
    </xf>
    <xf numFmtId="49" fontId="45" fillId="22" borderId="3">
      <alignment horizontal="left" vertical="center"/>
      <protection locked="0"/>
    </xf>
    <xf numFmtId="49" fontId="45" fillId="22" borderId="3">
      <alignment horizontal="left" vertical="center"/>
    </xf>
    <xf numFmtId="4" fontId="44" fillId="22" borderId="3">
      <alignment horizontal="right" vertical="center"/>
      <protection locked="0"/>
    </xf>
    <xf numFmtId="4" fontId="44" fillId="22" borderId="3">
      <alignment horizontal="right" vertical="center"/>
    </xf>
    <xf numFmtId="4" fontId="46" fillId="22" borderId="3">
      <alignment horizontal="right" vertical="center"/>
      <protection locked="0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9" fontId="48" fillId="0" borderId="3">
      <alignment horizontal="left" vertical="center"/>
      <protection locked="0"/>
    </xf>
    <xf numFmtId="49" fontId="48" fillId="0" borderId="3">
      <alignment horizontal="left" vertical="center"/>
    </xf>
    <xf numFmtId="4" fontId="47" fillId="0" borderId="3">
      <alignment horizontal="right" vertical="center"/>
      <protection locked="0"/>
    </xf>
    <xf numFmtId="4" fontId="47" fillId="0" borderId="3">
      <alignment horizontal="right" vertical="center"/>
    </xf>
    <xf numFmtId="4" fontId="48" fillId="0" borderId="3">
      <alignment horizontal="right" vertical="center"/>
      <protection locked="0"/>
    </xf>
    <xf numFmtId="49" fontId="49" fillId="0" borderId="3">
      <alignment horizontal="left" vertical="center"/>
      <protection locked="0"/>
    </xf>
    <xf numFmtId="49" fontId="49" fillId="0" borderId="3">
      <alignment horizontal="left" vertical="center"/>
    </xf>
    <xf numFmtId="49" fontId="50" fillId="0" borderId="3">
      <alignment horizontal="left" vertical="center"/>
      <protection locked="0"/>
    </xf>
    <xf numFmtId="49" fontId="50" fillId="0" borderId="3">
      <alignment horizontal="left" vertical="center"/>
    </xf>
    <xf numFmtId="4" fontId="49" fillId="0" borderId="3">
      <alignment horizontal="right" vertical="center"/>
      <protection locked="0"/>
    </xf>
    <xf numFmtId="4" fontId="49" fillId="0" borderId="3">
      <alignment horizontal="right" vertical="center"/>
    </xf>
    <xf numFmtId="49" fontId="47" fillId="0" borderId="3">
      <alignment horizontal="left" vertical="center"/>
      <protection locked="0"/>
    </xf>
    <xf numFmtId="49" fontId="48" fillId="0" borderId="3">
      <alignment horizontal="left" vertical="center"/>
      <protection locked="0"/>
    </xf>
    <xf numFmtId="4" fontId="47" fillId="0" borderId="3">
      <alignment horizontal="right" vertical="center"/>
      <protection locked="0"/>
    </xf>
    <xf numFmtId="0" fontId="30" fillId="0" borderId="8" applyNumberFormat="0" applyFill="0" applyAlignment="0" applyProtection="0"/>
    <xf numFmtId="0" fontId="27" fillId="23" borderId="0" applyNumberFormat="0" applyBorder="0" applyAlignment="0" applyProtection="0"/>
    <xf numFmtId="0" fontId="14" fillId="0" borderId="0"/>
    <xf numFmtId="0" fontId="14" fillId="0" borderId="0"/>
    <xf numFmtId="0" fontId="14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51" fillId="26" borderId="3">
      <alignment horizontal="right" vertical="center"/>
      <protection locked="0"/>
    </xf>
    <xf numFmtId="4" fontId="51" fillId="27" borderId="3">
      <alignment horizontal="right" vertical="center"/>
      <protection locked="0"/>
    </xf>
    <xf numFmtId="4" fontId="51" fillId="28" borderId="3">
      <alignment horizontal="right" vertical="center"/>
      <protection locked="0"/>
    </xf>
    <xf numFmtId="0" fontId="19" fillId="20" borderId="10" applyNumberFormat="0" applyAlignment="0" applyProtection="0"/>
    <xf numFmtId="49" fontId="36" fillId="0" borderId="3">
      <alignment horizontal="left" vertical="center" wrapText="1"/>
      <protection locked="0"/>
    </xf>
    <xf numFmtId="49" fontId="36" fillId="0" borderId="3">
      <alignment horizontal="left" vertical="center" wrapText="1"/>
      <protection locked="0"/>
    </xf>
    <xf numFmtId="0" fontId="26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31" fillId="0" borderId="0" applyNumberFormat="0" applyFill="0" applyBorder="0" applyAlignment="0" applyProtection="0"/>
    <xf numFmtId="0" fontId="35" fillId="16" borderId="0" applyNumberFormat="0" applyBorder="0" applyAlignment="0" applyProtection="0"/>
    <xf numFmtId="0" fontId="17" fillId="16" borderId="0" applyNumberFormat="0" applyBorder="0" applyAlignment="0" applyProtection="0"/>
    <xf numFmtId="0" fontId="35" fillId="17" borderId="0" applyNumberFormat="0" applyBorder="0" applyAlignment="0" applyProtection="0"/>
    <xf numFmtId="0" fontId="17" fillId="17" borderId="0" applyNumberFormat="0" applyBorder="0" applyAlignment="0" applyProtection="0"/>
    <xf numFmtId="0" fontId="35" fillId="18" borderId="0" applyNumberFormat="0" applyBorder="0" applyAlignment="0" applyProtection="0"/>
    <xf numFmtId="0" fontId="17" fillId="18" borderId="0" applyNumberFormat="0" applyBorder="0" applyAlignment="0" applyProtection="0"/>
    <xf numFmtId="0" fontId="35" fillId="13" borderId="0" applyNumberFormat="0" applyBorder="0" applyAlignment="0" applyProtection="0"/>
    <xf numFmtId="0" fontId="17" fillId="13" borderId="0" applyNumberFormat="0" applyBorder="0" applyAlignment="0" applyProtection="0"/>
    <xf numFmtId="0" fontId="35" fillId="14" borderId="0" applyNumberFormat="0" applyBorder="0" applyAlignment="0" applyProtection="0"/>
    <xf numFmtId="0" fontId="17" fillId="14" borderId="0" applyNumberFormat="0" applyBorder="0" applyAlignment="0" applyProtection="0"/>
    <xf numFmtId="0" fontId="35" fillId="19" borderId="0" applyNumberFormat="0" applyBorder="0" applyAlignment="0" applyProtection="0"/>
    <xf numFmtId="0" fontId="17" fillId="19" borderId="0" applyNumberFormat="0" applyBorder="0" applyAlignment="0" applyProtection="0"/>
    <xf numFmtId="0" fontId="52" fillId="7" borderId="1" applyNumberFormat="0" applyAlignment="0" applyProtection="0"/>
    <xf numFmtId="0" fontId="18" fillId="7" borderId="1" applyNumberFormat="0" applyAlignment="0" applyProtection="0"/>
    <xf numFmtId="0" fontId="53" fillId="20" borderId="10" applyNumberFormat="0" applyAlignment="0" applyProtection="0"/>
    <xf numFmtId="0" fontId="19" fillId="20" borderId="10" applyNumberFormat="0" applyAlignment="0" applyProtection="0"/>
    <xf numFmtId="0" fontId="54" fillId="20" borderId="1" applyNumberFormat="0" applyAlignment="0" applyProtection="0"/>
    <xf numFmtId="0" fontId="20" fillId="20" borderId="1" applyNumberFormat="0" applyAlignment="0" applyProtection="0"/>
    <xf numFmtId="172" fontId="14" fillId="0" borderId="0" applyFont="0" applyFill="0" applyBorder="0" applyAlignment="0" applyProtection="0"/>
    <xf numFmtId="0" fontId="55" fillId="0" borderId="4" applyNumberFormat="0" applyFill="0" applyAlignment="0" applyProtection="0"/>
    <xf numFmtId="0" fontId="21" fillId="0" borderId="4" applyNumberFormat="0" applyFill="0" applyAlignment="0" applyProtection="0"/>
    <xf numFmtId="0" fontId="56" fillId="0" borderId="5" applyNumberFormat="0" applyFill="0" applyAlignment="0" applyProtection="0"/>
    <xf numFmtId="0" fontId="22" fillId="0" borderId="5" applyNumberFormat="0" applyFill="0" applyAlignment="0" applyProtection="0"/>
    <xf numFmtId="0" fontId="57" fillId="0" borderId="6" applyNumberFormat="0" applyFill="0" applyAlignment="0" applyProtection="0"/>
    <xf numFmtId="0" fontId="23" fillId="0" borderId="6" applyNumberFormat="0" applyFill="0" applyAlignment="0" applyProtection="0"/>
    <xf numFmtId="0" fontId="5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8" fillId="0" borderId="11" applyNumberFormat="0" applyFill="0" applyAlignment="0" applyProtection="0"/>
    <xf numFmtId="0" fontId="24" fillId="0" borderId="11" applyNumberFormat="0" applyFill="0" applyAlignment="0" applyProtection="0"/>
    <xf numFmtId="0" fontId="59" fillId="21" borderId="2" applyNumberFormat="0" applyAlignment="0" applyProtection="0"/>
    <xf numFmtId="0" fontId="25" fillId="21" borderId="2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0" fillId="23" borderId="0" applyNumberFormat="0" applyBorder="0" applyAlignment="0" applyProtection="0"/>
    <xf numFmtId="0" fontId="2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" fillId="0" borderId="0"/>
    <xf numFmtId="0" fontId="78" fillId="0" borderId="0"/>
    <xf numFmtId="0" fontId="14" fillId="0" borderId="0"/>
    <xf numFmtId="0" fontId="2" fillId="0" borderId="0"/>
    <xf numFmtId="0" fontId="14" fillId="0" borderId="0"/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61" fillId="3" borderId="0" applyNumberFormat="0" applyBorder="0" applyAlignment="0" applyProtection="0"/>
    <xf numFmtId="0" fontId="28" fillId="3" borderId="0" applyNumberFormat="0" applyBorder="0" applyAlignment="0" applyProtection="0"/>
    <xf numFmtId="0" fontId="6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3" fillId="25" borderId="9" applyNumberFormat="0" applyFont="0" applyAlignment="0" applyProtection="0"/>
    <xf numFmtId="0" fontId="14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4" fillId="0" borderId="8" applyNumberFormat="0" applyFill="0" applyAlignment="0" applyProtection="0"/>
    <xf numFmtId="0" fontId="30" fillId="0" borderId="8" applyNumberFormat="0" applyFill="0" applyAlignment="0" applyProtection="0"/>
    <xf numFmtId="0" fontId="33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73" fontId="67" fillId="0" borderId="0" applyFont="0" applyFill="0" applyBorder="0" applyAlignment="0" applyProtection="0"/>
    <xf numFmtId="174" fontId="6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68" fillId="4" borderId="0" applyNumberFormat="0" applyBorder="0" applyAlignment="0" applyProtection="0"/>
    <xf numFmtId="0" fontId="32" fillId="4" borderId="0" applyNumberFormat="0" applyBorder="0" applyAlignment="0" applyProtection="0"/>
    <xf numFmtId="176" fontId="69" fillId="22" borderId="12" applyFill="0" applyBorder="0">
      <alignment horizontal="center" vertical="center" wrapText="1"/>
      <protection locked="0"/>
    </xf>
    <xf numFmtId="171" fontId="70" fillId="0" borderId="0">
      <alignment wrapText="1"/>
    </xf>
    <xf numFmtId="171" fontId="37" fillId="0" borderId="0">
      <alignment wrapText="1"/>
    </xf>
  </cellStyleXfs>
  <cellXfs count="481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3" xfId="0" quotePrefix="1" applyFont="1" applyFill="1" applyBorder="1" applyAlignment="1">
      <alignment horizontal="center"/>
    </xf>
    <xf numFmtId="0" fontId="5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69" fontId="4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right" vertical="center"/>
    </xf>
    <xf numFmtId="170" fontId="5" fillId="0" borderId="0" xfId="0" applyNumberFormat="1" applyFont="1" applyFill="1" applyAlignment="1">
      <alignment vertical="center"/>
    </xf>
    <xf numFmtId="0" fontId="5" fillId="0" borderId="3" xfId="237" applyNumberFormat="1" applyFont="1" applyFill="1" applyBorder="1" applyAlignment="1">
      <alignment horizontal="left" vertical="top" wrapText="1"/>
    </xf>
    <xf numFmtId="0" fontId="13" fillId="0" borderId="0" xfId="0" applyFont="1" applyFill="1"/>
    <xf numFmtId="0" fontId="4" fillId="0" borderId="0" xfId="0" quotePrefix="1" applyFont="1" applyFill="1" applyBorder="1" applyAlignment="1">
      <alignment horizontal="center" vertical="center"/>
    </xf>
    <xf numFmtId="169" fontId="4" fillId="0" borderId="0" xfId="0" applyNumberFormat="1" applyFont="1" applyFill="1" applyBorder="1" applyAlignment="1">
      <alignment horizontal="right" vertical="center" wrapText="1"/>
    </xf>
    <xf numFmtId="16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 shrinkToFit="1"/>
    </xf>
    <xf numFmtId="0" fontId="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3" xfId="237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245" applyFont="1" applyFill="1" applyBorder="1" applyAlignment="1">
      <alignment vertical="center"/>
    </xf>
    <xf numFmtId="0" fontId="5" fillId="0" borderId="3" xfId="245" applyFont="1" applyFill="1" applyBorder="1" applyAlignment="1">
      <alignment horizontal="left" vertical="center" wrapText="1"/>
    </xf>
    <xf numFmtId="0" fontId="4" fillId="0" borderId="0" xfId="245" applyFont="1" applyFill="1" applyBorder="1" applyAlignment="1">
      <alignment vertical="center"/>
    </xf>
    <xf numFmtId="0" fontId="5" fillId="0" borderId="0" xfId="245" applyFont="1" applyFill="1" applyBorder="1" applyAlignment="1">
      <alignment horizontal="center" vertical="center"/>
    </xf>
    <xf numFmtId="0" fontId="4" fillId="0" borderId="0" xfId="245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3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170" fontId="4" fillId="0" borderId="0" xfId="0" applyNumberFormat="1" applyFont="1" applyFill="1" applyBorder="1" applyAlignment="1">
      <alignment horizontal="center" vertical="center" wrapText="1"/>
    </xf>
    <xf numFmtId="17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245" applyFont="1" applyFill="1" applyBorder="1" applyAlignment="1">
      <alignment horizontal="center" vertical="center"/>
    </xf>
    <xf numFmtId="0" fontId="16" fillId="0" borderId="0" xfId="245" applyFont="1" applyFill="1"/>
    <xf numFmtId="0" fontId="5" fillId="0" borderId="0" xfId="245" applyFont="1" applyFill="1" applyBorder="1" applyAlignment="1">
      <alignment vertical="center" wrapText="1"/>
    </xf>
    <xf numFmtId="0" fontId="4" fillId="0" borderId="3" xfId="237" applyFont="1" applyFill="1" applyBorder="1" applyAlignment="1">
      <alignment horizontal="left" vertical="center"/>
    </xf>
    <xf numFmtId="0" fontId="5" fillId="0" borderId="0" xfId="0" applyFont="1" applyFill="1"/>
    <xf numFmtId="0" fontId="11" fillId="0" borderId="3" xfId="0" applyFont="1" applyFill="1" applyBorder="1" applyAlignment="1">
      <alignment horizontal="center" vertical="center" wrapText="1" shrinkToFit="1"/>
    </xf>
    <xf numFmtId="0" fontId="5" fillId="0" borderId="3" xfId="0" quotePrefix="1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quotePrefix="1" applyFont="1" applyFill="1" applyBorder="1" applyAlignment="1">
      <alignment horizontal="center"/>
    </xf>
    <xf numFmtId="0" fontId="5" fillId="0" borderId="0" xfId="245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3" xfId="245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170" fontId="5" fillId="0" borderId="0" xfId="0" quotePrefix="1" applyNumberFormat="1" applyFont="1" applyFill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6" fillId="0" borderId="0" xfId="0" applyFont="1" applyFill="1" applyAlignment="1">
      <alignment horizontal="center" vertical="center"/>
    </xf>
    <xf numFmtId="0" fontId="5" fillId="0" borderId="3" xfId="182" applyFont="1" applyFill="1" applyBorder="1" applyAlignment="1">
      <alignment horizontal="left" vertical="center" wrapText="1"/>
      <protection locked="0"/>
    </xf>
    <xf numFmtId="0" fontId="4" fillId="0" borderId="3" xfId="182" applyFont="1" applyFill="1" applyBorder="1" applyAlignment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17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 shrinkToFit="1"/>
    </xf>
    <xf numFmtId="3" fontId="5" fillId="0" borderId="3" xfId="0" applyNumberFormat="1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 shrinkToFit="1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3" xfId="0" quotePrefix="1" applyNumberFormat="1" applyFont="1" applyFill="1" applyBorder="1" applyAlignment="1">
      <alignment horizontal="left" vertical="center" wrapText="1"/>
    </xf>
    <xf numFmtId="49" fontId="4" fillId="0" borderId="3" xfId="0" quotePrefix="1" applyNumberFormat="1" applyFont="1" applyFill="1" applyBorder="1" applyAlignment="1">
      <alignment horizontal="left" vertical="center" wrapText="1"/>
    </xf>
    <xf numFmtId="170" fontId="5" fillId="0" borderId="3" xfId="237" applyNumberFormat="1" applyFont="1" applyFill="1" applyBorder="1" applyAlignment="1">
      <alignment horizontal="center" vertical="center" wrapText="1"/>
    </xf>
    <xf numFmtId="0" fontId="5" fillId="0" borderId="3" xfId="237" applyNumberFormat="1" applyFont="1" applyFill="1" applyBorder="1" applyAlignment="1">
      <alignment horizontal="left" vertical="center" wrapText="1"/>
    </xf>
    <xf numFmtId="0" fontId="71" fillId="0" borderId="0" xfId="0" applyFont="1" applyFill="1"/>
    <xf numFmtId="49" fontId="5" fillId="0" borderId="3" xfId="237" applyNumberFormat="1" applyFont="1" applyFill="1" applyBorder="1" applyAlignment="1">
      <alignment horizontal="left" vertical="center" wrapText="1"/>
    </xf>
    <xf numFmtId="0" fontId="11" fillId="0" borderId="14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 wrapText="1" shrinkToFit="1"/>
    </xf>
    <xf numFmtId="0" fontId="5" fillId="0" borderId="3" xfId="0" applyNumberFormat="1" applyFont="1" applyFill="1" applyBorder="1"/>
    <xf numFmtId="3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18" xfId="0" applyNumberFormat="1" applyFont="1" applyFill="1" applyBorder="1" applyAlignment="1">
      <alignment vertical="center" wrapText="1"/>
    </xf>
    <xf numFmtId="170" fontId="4" fillId="0" borderId="0" xfId="0" applyNumberFormat="1" applyFont="1" applyFill="1" applyBorder="1" applyAlignment="1">
      <alignment vertical="center"/>
    </xf>
    <xf numFmtId="170" fontId="5" fillId="0" borderId="0" xfId="0" applyNumberFormat="1" applyFont="1" applyFill="1" applyBorder="1" applyAlignment="1">
      <alignment horizontal="center" vertical="center" wrapText="1"/>
    </xf>
    <xf numFmtId="0" fontId="5" fillId="0" borderId="3" xfId="237" applyNumberFormat="1" applyFont="1" applyFill="1" applyBorder="1" applyAlignment="1">
      <alignment horizontal="center" vertical="center" wrapText="1"/>
    </xf>
    <xf numFmtId="0" fontId="5" fillId="0" borderId="3" xfId="237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justify"/>
    </xf>
    <xf numFmtId="0" fontId="5" fillId="0" borderId="0" xfId="0" applyFont="1" applyFill="1" applyBorder="1" applyAlignment="1">
      <alignment vertical="center" wrapText="1" shrinkToFit="1"/>
    </xf>
    <xf numFmtId="173" fontId="5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0" fillId="0" borderId="0" xfId="0" applyFill="1"/>
    <xf numFmtId="0" fontId="5" fillId="0" borderId="19" xfId="182" applyFont="1" applyFill="1" applyBorder="1" applyAlignment="1">
      <alignment horizontal="left" vertical="center" wrapText="1"/>
      <protection locked="0"/>
    </xf>
    <xf numFmtId="173" fontId="5" fillId="0" borderId="19" xfId="0" applyNumberFormat="1" applyFont="1" applyFill="1" applyBorder="1" applyAlignment="1">
      <alignment horizontal="center" vertical="center" wrapText="1"/>
    </xf>
    <xf numFmtId="173" fontId="4" fillId="27" borderId="3" xfId="0" applyNumberFormat="1" applyFont="1" applyFill="1" applyBorder="1" applyAlignment="1">
      <alignment horizontal="center" vertical="center" wrapText="1"/>
    </xf>
    <xf numFmtId="173" fontId="4" fillId="0" borderId="3" xfId="0" applyNumberFormat="1" applyFont="1" applyFill="1" applyBorder="1" applyAlignment="1">
      <alignment horizontal="center" vertical="center" wrapText="1"/>
    </xf>
    <xf numFmtId="173" fontId="7" fillId="0" borderId="3" xfId="0" applyNumberFormat="1" applyFont="1" applyFill="1" applyBorder="1" applyAlignment="1">
      <alignment horizontal="center" vertical="center" wrapText="1"/>
    </xf>
    <xf numFmtId="179" fontId="5" fillId="29" borderId="3" xfId="0" applyNumberFormat="1" applyFont="1" applyFill="1" applyBorder="1" applyAlignment="1">
      <alignment horizontal="center" vertical="center" wrapText="1"/>
    </xf>
    <xf numFmtId="179" fontId="5" fillId="0" borderId="3" xfId="0" applyNumberFormat="1" applyFont="1" applyFill="1" applyBorder="1" applyAlignment="1">
      <alignment horizontal="center" vertical="center" wrapText="1"/>
    </xf>
    <xf numFmtId="173" fontId="5" fillId="27" borderId="3" xfId="0" applyNumberFormat="1" applyFont="1" applyFill="1" applyBorder="1" applyAlignment="1">
      <alignment horizontal="center" vertical="center" wrapText="1"/>
    </xf>
    <xf numFmtId="173" fontId="5" fillId="0" borderId="20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 applyProtection="1">
      <alignment horizontal="left" vertical="center" wrapText="1"/>
      <protection locked="0"/>
    </xf>
    <xf numFmtId="0" fontId="4" fillId="0" borderId="15" xfId="0" applyFont="1" applyFill="1" applyBorder="1" applyAlignment="1" applyProtection="1">
      <alignment horizontal="left" vertical="center" wrapText="1"/>
      <protection locked="0"/>
    </xf>
    <xf numFmtId="0" fontId="5" fillId="0" borderId="19" xfId="0" quotePrefix="1" applyNumberFormat="1" applyFont="1" applyFill="1" applyBorder="1" applyAlignment="1">
      <alignment horizontal="center" vertical="center"/>
    </xf>
    <xf numFmtId="173" fontId="4" fillId="27" borderId="19" xfId="0" applyNumberFormat="1" applyFont="1" applyFill="1" applyBorder="1" applyAlignment="1">
      <alignment horizontal="center" vertical="center" wrapText="1"/>
    </xf>
    <xf numFmtId="0" fontId="5" fillId="0" borderId="19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9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15" xfId="0" applyNumberFormat="1" applyFont="1" applyFill="1" applyBorder="1" applyAlignment="1">
      <alignment horizontal="center" vertical="center"/>
    </xf>
    <xf numFmtId="173" fontId="5" fillId="0" borderId="14" xfId="0" applyNumberFormat="1" applyFont="1" applyFill="1" applyBorder="1" applyAlignment="1">
      <alignment horizontal="center" vertical="center" wrapText="1"/>
    </xf>
    <xf numFmtId="173" fontId="5" fillId="0" borderId="17" xfId="0" applyNumberFormat="1" applyFont="1" applyFill="1" applyBorder="1" applyAlignment="1">
      <alignment horizontal="center" vertical="center" wrapText="1"/>
    </xf>
    <xf numFmtId="173" fontId="4" fillId="0" borderId="19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 shrinkToFit="1"/>
    </xf>
    <xf numFmtId="0" fontId="4" fillId="0" borderId="19" xfId="0" quotePrefix="1" applyFont="1" applyFill="1" applyBorder="1" applyAlignment="1">
      <alignment horizontal="center" vertical="center"/>
    </xf>
    <xf numFmtId="0" fontId="4" fillId="0" borderId="17" xfId="245" applyFont="1" applyFill="1" applyBorder="1" applyAlignment="1">
      <alignment horizontal="left" vertical="center" wrapText="1"/>
    </xf>
    <xf numFmtId="0" fontId="4" fillId="0" borderId="16" xfId="245" applyFont="1" applyFill="1" applyBorder="1" applyAlignment="1">
      <alignment horizontal="left" vertical="center" wrapText="1"/>
    </xf>
    <xf numFmtId="0" fontId="4" fillId="0" borderId="15" xfId="0" quotePrefix="1" applyFont="1" applyFill="1" applyBorder="1" applyAlignment="1">
      <alignment horizontal="center" vertical="center"/>
    </xf>
    <xf numFmtId="0" fontId="5" fillId="0" borderId="15" xfId="0" quotePrefix="1" applyFont="1" applyFill="1" applyBorder="1" applyAlignment="1">
      <alignment horizontal="center" vertical="center"/>
    </xf>
    <xf numFmtId="0" fontId="5" fillId="0" borderId="19" xfId="245" applyFont="1" applyFill="1" applyBorder="1" applyAlignment="1">
      <alignment horizontal="left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0" fontId="5" fillId="0" borderId="20" xfId="245" applyFont="1" applyFill="1" applyBorder="1" applyAlignment="1">
      <alignment horizontal="left" vertical="center" wrapText="1"/>
    </xf>
    <xf numFmtId="0" fontId="5" fillId="0" borderId="2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69" fontId="5" fillId="0" borderId="3" xfId="0" applyNumberFormat="1" applyFont="1" applyFill="1" applyBorder="1" applyAlignment="1">
      <alignment horizontal="center" vertical="center"/>
    </xf>
    <xf numFmtId="169" fontId="4" fillId="0" borderId="3" xfId="0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5" xfId="245" applyFont="1" applyFill="1" applyBorder="1" applyAlignment="1">
      <alignment horizontal="left" vertical="center" wrapText="1"/>
    </xf>
    <xf numFmtId="179" fontId="5" fillId="0" borderId="19" xfId="0" applyNumberFormat="1" applyFont="1" applyFill="1" applyBorder="1" applyAlignment="1">
      <alignment horizontal="center" vertical="center" wrapText="1"/>
    </xf>
    <xf numFmtId="169" fontId="5" fillId="0" borderId="3" xfId="291" applyNumberFormat="1" applyFont="1" applyFill="1" applyBorder="1" applyAlignment="1">
      <alignment horizontal="right" vertical="center" wrapText="1"/>
    </xf>
    <xf numFmtId="173" fontId="5" fillId="30" borderId="3" xfId="0" applyNumberFormat="1" applyFont="1" applyFill="1" applyBorder="1" applyAlignment="1">
      <alignment horizontal="center" vertical="center" wrapText="1"/>
    </xf>
    <xf numFmtId="169" fontId="4" fillId="0" borderId="3" xfId="291" applyNumberFormat="1" applyFont="1" applyFill="1" applyBorder="1" applyAlignment="1">
      <alignment horizontal="right" vertical="center" wrapText="1"/>
    </xf>
    <xf numFmtId="173" fontId="4" fillId="26" borderId="3" xfId="0" applyNumberFormat="1" applyFont="1" applyFill="1" applyBorder="1" applyAlignment="1">
      <alignment horizontal="center" vertical="center" wrapText="1"/>
    </xf>
    <xf numFmtId="173" fontId="4" fillId="30" borderId="3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173" fontId="5" fillId="0" borderId="0" xfId="0" applyNumberFormat="1" applyFont="1" applyFill="1" applyBorder="1" applyAlignment="1">
      <alignment horizontal="center" vertical="center" wrapText="1"/>
    </xf>
    <xf numFmtId="173" fontId="7" fillId="0" borderId="0" xfId="0" applyNumberFormat="1" applyFont="1" applyFill="1" applyBorder="1" applyAlignment="1">
      <alignment horizontal="center" vertical="center" wrapText="1"/>
    </xf>
    <xf numFmtId="170" fontId="7" fillId="0" borderId="0" xfId="0" applyNumberFormat="1" applyFont="1" applyFill="1" applyBorder="1" applyAlignment="1">
      <alignment horizontal="center" vertical="center" wrapText="1"/>
    </xf>
    <xf numFmtId="170" fontId="5" fillId="0" borderId="19" xfId="0" applyNumberFormat="1" applyFont="1" applyFill="1" applyBorder="1" applyAlignment="1">
      <alignment horizontal="right" vertical="center" wrapText="1"/>
    </xf>
    <xf numFmtId="170" fontId="4" fillId="0" borderId="19" xfId="0" applyNumberFormat="1" applyFont="1" applyFill="1" applyBorder="1" applyAlignment="1">
      <alignment horizontal="right" vertical="center" wrapText="1"/>
    </xf>
    <xf numFmtId="179" fontId="4" fillId="29" borderId="3" xfId="0" applyNumberFormat="1" applyFont="1" applyFill="1" applyBorder="1" applyAlignment="1">
      <alignment horizontal="center" vertical="center" wrapText="1"/>
    </xf>
    <xf numFmtId="173" fontId="5" fillId="30" borderId="19" xfId="0" applyNumberFormat="1" applyFont="1" applyFill="1" applyBorder="1" applyAlignment="1">
      <alignment horizontal="center" vertical="center" wrapText="1"/>
    </xf>
    <xf numFmtId="0" fontId="4" fillId="26" borderId="14" xfId="245" applyFont="1" applyFill="1" applyBorder="1" applyAlignment="1">
      <alignment horizontal="left" vertical="center" wrapText="1"/>
    </xf>
    <xf numFmtId="0" fontId="4" fillId="26" borderId="3" xfId="0" applyFont="1" applyFill="1" applyBorder="1" applyAlignment="1">
      <alignment horizontal="left" vertical="center" wrapText="1"/>
    </xf>
    <xf numFmtId="170" fontId="5" fillId="30" borderId="3" xfId="237" applyNumberFormat="1" applyFont="1" applyFill="1" applyBorder="1" applyAlignment="1">
      <alignment horizontal="center" vertical="center" wrapText="1"/>
    </xf>
    <xf numFmtId="179" fontId="5" fillId="29" borderId="19" xfId="0" applyNumberFormat="1" applyFont="1" applyFill="1" applyBorder="1" applyAlignment="1">
      <alignment horizontal="center" vertical="center" wrapText="1"/>
    </xf>
    <xf numFmtId="179" fontId="5" fillId="29" borderId="15" xfId="0" applyNumberFormat="1" applyFont="1" applyFill="1" applyBorder="1" applyAlignment="1">
      <alignment horizontal="center" vertical="center" wrapText="1"/>
    </xf>
    <xf numFmtId="179" fontId="4" fillId="0" borderId="3" xfId="0" applyNumberFormat="1" applyFont="1" applyFill="1" applyBorder="1" applyAlignment="1">
      <alignment horizontal="center" vertical="center" wrapText="1"/>
    </xf>
    <xf numFmtId="177" fontId="5" fillId="30" borderId="3" xfId="0" applyNumberFormat="1" applyFont="1" applyFill="1" applyBorder="1" applyAlignment="1">
      <alignment horizontal="center" vertical="center" wrapText="1"/>
    </xf>
    <xf numFmtId="178" fontId="5" fillId="30" borderId="3" xfId="0" applyNumberFormat="1" applyFont="1" applyFill="1" applyBorder="1" applyAlignment="1">
      <alignment horizontal="center" vertical="center" wrapText="1"/>
    </xf>
    <xf numFmtId="177" fontId="4" fillId="30" borderId="3" xfId="0" applyNumberFormat="1" applyFont="1" applyFill="1" applyBorder="1" applyAlignment="1">
      <alignment horizontal="center" vertical="center" wrapText="1"/>
    </xf>
    <xf numFmtId="170" fontId="5" fillId="0" borderId="3" xfId="0" applyNumberFormat="1" applyFont="1" applyFill="1" applyBorder="1" applyAlignment="1">
      <alignment horizontal="right" vertical="center" wrapText="1"/>
    </xf>
    <xf numFmtId="170" fontId="4" fillId="0" borderId="3" xfId="0" applyNumberFormat="1" applyFont="1" applyFill="1" applyBorder="1" applyAlignment="1">
      <alignment horizontal="right" vertical="center" wrapText="1"/>
    </xf>
    <xf numFmtId="170" fontId="5" fillId="30" borderId="3" xfId="0" applyNumberFormat="1" applyFont="1" applyFill="1" applyBorder="1" applyAlignment="1">
      <alignment horizontal="center" vertical="center" wrapText="1"/>
    </xf>
    <xf numFmtId="170" fontId="5" fillId="0" borderId="20" xfId="0" applyNumberFormat="1" applyFont="1" applyFill="1" applyBorder="1" applyAlignment="1">
      <alignment horizontal="right" vertical="center" wrapText="1"/>
    </xf>
    <xf numFmtId="0" fontId="5" fillId="0" borderId="20" xfId="0" applyFont="1" applyFill="1" applyBorder="1" applyAlignment="1" applyProtection="1">
      <alignment horizontal="left" vertical="center" wrapText="1"/>
      <protection locked="0"/>
    </xf>
    <xf numFmtId="0" fontId="5" fillId="0" borderId="20" xfId="0" applyFont="1" applyFill="1" applyBorder="1" applyAlignment="1">
      <alignment horizontal="center" vertical="center"/>
    </xf>
    <xf numFmtId="179" fontId="5" fillId="29" borderId="20" xfId="0" applyNumberFormat="1" applyFont="1" applyFill="1" applyBorder="1" applyAlignment="1">
      <alignment horizontal="center" vertical="center" wrapText="1"/>
    </xf>
    <xf numFmtId="173" fontId="5" fillId="31" borderId="19" xfId="0" applyNumberFormat="1" applyFont="1" applyFill="1" applyBorder="1" applyAlignment="1">
      <alignment horizontal="center" vertical="center" wrapText="1"/>
    </xf>
    <xf numFmtId="173" fontId="5" fillId="31" borderId="20" xfId="0" applyNumberFormat="1" applyFont="1" applyFill="1" applyBorder="1" applyAlignment="1">
      <alignment horizontal="center" vertical="center" wrapText="1"/>
    </xf>
    <xf numFmtId="173" fontId="4" fillId="31" borderId="19" xfId="0" applyNumberFormat="1" applyFont="1" applyFill="1" applyBorder="1" applyAlignment="1">
      <alignment horizontal="center" vertical="center" wrapText="1"/>
    </xf>
    <xf numFmtId="173" fontId="5" fillId="31" borderId="3" xfId="0" applyNumberFormat="1" applyFont="1" applyFill="1" applyBorder="1" applyAlignment="1">
      <alignment horizontal="center" vertical="center" wrapText="1"/>
    </xf>
    <xf numFmtId="179" fontId="4" fillId="27" borderId="3" xfId="0" applyNumberFormat="1" applyFont="1" applyFill="1" applyBorder="1" applyAlignment="1">
      <alignment horizontal="center" vertical="center" wrapText="1"/>
    </xf>
    <xf numFmtId="179" fontId="5" fillId="30" borderId="3" xfId="0" applyNumberFormat="1" applyFont="1" applyFill="1" applyBorder="1" applyAlignment="1">
      <alignment horizontal="center" vertical="center" wrapText="1"/>
    </xf>
    <xf numFmtId="179" fontId="4" fillId="0" borderId="17" xfId="245" applyNumberFormat="1" applyFont="1" applyFill="1" applyBorder="1" applyAlignment="1">
      <alignment horizontal="left" vertical="center" wrapText="1"/>
    </xf>
    <xf numFmtId="179" fontId="5" fillId="27" borderId="3" xfId="0" applyNumberFormat="1" applyFont="1" applyFill="1" applyBorder="1" applyAlignment="1">
      <alignment horizontal="center" vertical="center" wrapText="1"/>
    </xf>
    <xf numFmtId="173" fontId="5" fillId="22" borderId="19" xfId="0" applyNumberFormat="1" applyFont="1" applyFill="1" applyBorder="1" applyAlignment="1">
      <alignment horizontal="center" vertical="center" wrapText="1"/>
    </xf>
    <xf numFmtId="173" fontId="5" fillId="27" borderId="19" xfId="0" applyNumberFormat="1" applyFont="1" applyFill="1" applyBorder="1" applyAlignment="1">
      <alignment horizontal="center" vertical="center" wrapText="1"/>
    </xf>
    <xf numFmtId="173" fontId="75" fillId="0" borderId="3" xfId="0" applyNumberFormat="1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left" vertical="center" wrapText="1"/>
    </xf>
    <xf numFmtId="0" fontId="75" fillId="0" borderId="3" xfId="0" applyFont="1" applyFill="1" applyBorder="1" applyAlignment="1">
      <alignment horizontal="center" vertical="center" wrapText="1"/>
    </xf>
    <xf numFmtId="169" fontId="75" fillId="0" borderId="3" xfId="291" applyNumberFormat="1" applyFont="1" applyFill="1" applyBorder="1" applyAlignment="1">
      <alignment horizontal="right" vertical="center" wrapText="1"/>
    </xf>
    <xf numFmtId="49" fontId="75" fillId="0" borderId="3" xfId="0" applyNumberFormat="1" applyFont="1" applyFill="1" applyBorder="1" applyAlignment="1">
      <alignment horizontal="left" vertical="center" wrapText="1"/>
    </xf>
    <xf numFmtId="0" fontId="75" fillId="0" borderId="0" xfId="0" applyFont="1" applyFill="1" applyAlignment="1">
      <alignment vertical="center"/>
    </xf>
    <xf numFmtId="2" fontId="77" fillId="27" borderId="19" xfId="0" applyNumberFormat="1" applyFont="1" applyFill="1" applyBorder="1" applyAlignment="1">
      <alignment horizontal="center" vertical="center" wrapText="1"/>
    </xf>
    <xf numFmtId="173" fontId="75" fillId="30" borderId="3" xfId="0" applyNumberFormat="1" applyFont="1" applyFill="1" applyBorder="1" applyAlignment="1">
      <alignment horizontal="center" vertical="center" wrapText="1"/>
    </xf>
    <xf numFmtId="173" fontId="75" fillId="31" borderId="19" xfId="0" applyNumberFormat="1" applyFont="1" applyFill="1" applyBorder="1" applyAlignment="1">
      <alignment horizontal="center" vertical="center" wrapText="1"/>
    </xf>
    <xf numFmtId="179" fontId="75" fillId="0" borderId="3" xfId="0" applyNumberFormat="1" applyFont="1" applyFill="1" applyBorder="1" applyAlignment="1">
      <alignment horizontal="center" vertical="center" wrapText="1"/>
    </xf>
    <xf numFmtId="1" fontId="5" fillId="27" borderId="19" xfId="0" applyNumberFormat="1" applyFont="1" applyFill="1" applyBorder="1" applyAlignment="1">
      <alignment horizontal="right" vertical="center" wrapText="1"/>
    </xf>
    <xf numFmtId="1" fontId="5" fillId="27" borderId="3" xfId="0" applyNumberFormat="1" applyFont="1" applyFill="1" applyBorder="1" applyAlignment="1">
      <alignment horizontal="right" vertical="center" wrapText="1"/>
    </xf>
    <xf numFmtId="169" fontId="5" fillId="30" borderId="3" xfId="0" applyNumberFormat="1" applyFont="1" applyFill="1" applyBorder="1" applyAlignment="1">
      <alignment horizontal="center" vertical="center" wrapText="1"/>
    </xf>
    <xf numFmtId="179" fontId="5" fillId="0" borderId="3" xfId="0" applyNumberFormat="1" applyFont="1" applyFill="1" applyBorder="1" applyAlignment="1">
      <alignment horizontal="left" vertical="center" wrapText="1"/>
    </xf>
    <xf numFmtId="0" fontId="77" fillId="0" borderId="0" xfId="245" applyFont="1" applyFill="1" applyBorder="1" applyAlignment="1">
      <alignment vertical="center"/>
    </xf>
    <xf numFmtId="173" fontId="4" fillId="29" borderId="3" xfId="0" applyNumberFormat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/>
    </xf>
    <xf numFmtId="173" fontId="5" fillId="0" borderId="3" xfId="0" applyNumberFormat="1" applyFont="1" applyFill="1" applyBorder="1" applyAlignment="1">
      <alignment horizontal="right" vertical="center" wrapText="1"/>
    </xf>
    <xf numFmtId="0" fontId="5" fillId="32" borderId="0" xfId="0" applyFont="1" applyFill="1" applyBorder="1" applyAlignment="1">
      <alignment vertical="center"/>
    </xf>
    <xf numFmtId="173" fontId="79" fillId="0" borderId="3" xfId="0" applyNumberFormat="1" applyFont="1" applyFill="1" applyBorder="1" applyAlignment="1">
      <alignment horizontal="center" vertical="center" wrapText="1"/>
    </xf>
    <xf numFmtId="173" fontId="79" fillId="0" borderId="19" xfId="0" applyNumberFormat="1" applyFont="1" applyFill="1" applyBorder="1" applyAlignment="1">
      <alignment horizontal="center" vertical="center" wrapText="1"/>
    </xf>
    <xf numFmtId="3" fontId="4" fillId="27" borderId="3" xfId="0" applyNumberFormat="1" applyFont="1" applyFill="1" applyBorder="1" applyAlignment="1">
      <alignment horizontal="right" vertical="center" wrapText="1"/>
    </xf>
    <xf numFmtId="179" fontId="5" fillId="30" borderId="3" xfId="0" applyNumberFormat="1" applyFont="1" applyFill="1" applyBorder="1" applyAlignment="1">
      <alignment horizontal="right" vertical="center" wrapText="1"/>
    </xf>
    <xf numFmtId="170" fontId="5" fillId="30" borderId="3" xfId="0" applyNumberFormat="1" applyFont="1" applyFill="1" applyBorder="1" applyAlignment="1">
      <alignment horizontal="right" vertical="center" wrapText="1"/>
    </xf>
    <xf numFmtId="173" fontId="4" fillId="27" borderId="3" xfId="0" applyNumberFormat="1" applyFont="1" applyFill="1" applyBorder="1" applyAlignment="1">
      <alignment horizontal="right" vertical="center" wrapText="1"/>
    </xf>
    <xf numFmtId="169" fontId="4" fillId="27" borderId="3" xfId="0" applyNumberFormat="1" applyFont="1" applyFill="1" applyBorder="1" applyAlignment="1">
      <alignment vertical="center" wrapText="1"/>
    </xf>
    <xf numFmtId="3" fontId="4" fillId="27" borderId="3" xfId="0" applyNumberFormat="1" applyFont="1" applyFill="1" applyBorder="1" applyAlignment="1">
      <alignment horizontal="center" vertical="center" wrapText="1"/>
    </xf>
    <xf numFmtId="173" fontId="5" fillId="27" borderId="3" xfId="0" applyNumberFormat="1" applyFont="1" applyFill="1" applyBorder="1" applyAlignment="1">
      <alignment horizontal="right" vertical="center" wrapText="1"/>
    </xf>
    <xf numFmtId="179" fontId="5" fillId="22" borderId="3" xfId="0" applyNumberFormat="1" applyFont="1" applyFill="1" applyBorder="1" applyAlignment="1">
      <alignment horizontal="center" vertical="center" wrapText="1"/>
    </xf>
    <xf numFmtId="179" fontId="75" fillId="22" borderId="3" xfId="0" applyNumberFormat="1" applyFont="1" applyFill="1" applyBorder="1" applyAlignment="1">
      <alignment horizontal="center" vertical="center" wrapText="1"/>
    </xf>
    <xf numFmtId="179" fontId="4" fillId="26" borderId="3" xfId="0" applyNumberFormat="1" applyFont="1" applyFill="1" applyBorder="1" applyAlignment="1">
      <alignment horizontal="center" vertical="center" wrapText="1"/>
    </xf>
    <xf numFmtId="170" fontId="4" fillId="27" borderId="3" xfId="0" applyNumberFormat="1" applyFont="1" applyFill="1" applyBorder="1" applyAlignment="1">
      <alignment horizontal="right" vertical="center" wrapText="1"/>
    </xf>
    <xf numFmtId="174" fontId="5" fillId="0" borderId="3" xfId="0" applyNumberFormat="1" applyFont="1" applyFill="1" applyBorder="1" applyAlignment="1">
      <alignment horizontal="center" vertical="center" wrapText="1"/>
    </xf>
    <xf numFmtId="174" fontId="4" fillId="30" borderId="3" xfId="0" applyNumberFormat="1" applyFont="1" applyFill="1" applyBorder="1" applyAlignment="1">
      <alignment horizontal="center" vertical="center" wrapText="1"/>
    </xf>
    <xf numFmtId="180" fontId="4" fillId="30" borderId="3" xfId="0" applyNumberFormat="1" applyFont="1" applyFill="1" applyBorder="1" applyAlignment="1">
      <alignment horizontal="center" vertical="center" wrapText="1"/>
    </xf>
    <xf numFmtId="180" fontId="5" fillId="0" borderId="3" xfId="0" applyNumberFormat="1" applyFont="1" applyFill="1" applyBorder="1" applyAlignment="1">
      <alignment horizontal="center" vertical="center" wrapText="1"/>
    </xf>
    <xf numFmtId="180" fontId="5" fillId="0" borderId="3" xfId="0" applyNumberFormat="1" applyFont="1" applyFill="1" applyBorder="1" applyAlignment="1">
      <alignment horizontal="right" vertical="center" wrapText="1"/>
    </xf>
    <xf numFmtId="180" fontId="5" fillId="22" borderId="3" xfId="0" applyNumberFormat="1" applyFont="1" applyFill="1" applyBorder="1" applyAlignment="1">
      <alignment horizontal="center" vertical="center" wrapText="1"/>
    </xf>
    <xf numFmtId="180" fontId="75" fillId="22" borderId="3" xfId="0" applyNumberFormat="1" applyFont="1" applyFill="1" applyBorder="1" applyAlignment="1">
      <alignment horizontal="center" vertical="center" wrapText="1"/>
    </xf>
    <xf numFmtId="180" fontId="4" fillId="26" borderId="3" xfId="0" applyNumberFormat="1" applyFont="1" applyFill="1" applyBorder="1" applyAlignment="1">
      <alignment horizontal="center" vertical="center" wrapText="1"/>
    </xf>
    <xf numFmtId="180" fontId="75" fillId="22" borderId="3" xfId="0" applyNumberFormat="1" applyFont="1" applyFill="1" applyBorder="1" applyAlignment="1">
      <alignment horizontal="right" vertical="center" wrapText="1"/>
    </xf>
    <xf numFmtId="180" fontId="75" fillId="0" borderId="3" xfId="0" applyNumberFormat="1" applyFont="1" applyFill="1" applyBorder="1" applyAlignment="1">
      <alignment horizontal="center" vertical="center" wrapText="1"/>
    </xf>
    <xf numFmtId="180" fontId="4" fillId="27" borderId="3" xfId="0" applyNumberFormat="1" applyFont="1" applyFill="1" applyBorder="1" applyAlignment="1">
      <alignment horizontal="center" vertical="center" wrapText="1"/>
    </xf>
    <xf numFmtId="180" fontId="5" fillId="30" borderId="3" xfId="0" applyNumberFormat="1" applyFont="1" applyFill="1" applyBorder="1" applyAlignment="1">
      <alignment horizontal="center" vertical="center" wrapText="1"/>
    </xf>
    <xf numFmtId="2" fontId="4" fillId="27" borderId="3" xfId="0" applyNumberFormat="1" applyFont="1" applyFill="1" applyBorder="1" applyAlignment="1">
      <alignment vertical="center" wrapText="1"/>
    </xf>
    <xf numFmtId="180" fontId="5" fillId="30" borderId="3" xfId="0" applyNumberFormat="1" applyFont="1" applyFill="1" applyBorder="1" applyAlignment="1">
      <alignment horizontal="right" vertical="center" wrapText="1"/>
    </xf>
    <xf numFmtId="179" fontId="4" fillId="30" borderId="3" xfId="0" applyNumberFormat="1" applyFont="1" applyFill="1" applyBorder="1" applyAlignment="1">
      <alignment horizontal="center" vertical="center" wrapText="1"/>
    </xf>
    <xf numFmtId="4" fontId="4" fillId="26" borderId="3" xfId="0" applyNumberFormat="1" applyFont="1" applyFill="1" applyBorder="1" applyAlignment="1">
      <alignment horizontal="right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4" fontId="4" fillId="27" borderId="3" xfId="0" applyNumberFormat="1" applyFont="1" applyFill="1" applyBorder="1" applyAlignment="1">
      <alignment horizontal="center" vertical="center" wrapText="1"/>
    </xf>
    <xf numFmtId="179" fontId="79" fillId="0" borderId="3" xfId="0" applyNumberFormat="1" applyFont="1" applyFill="1" applyBorder="1" applyAlignment="1">
      <alignment horizontal="center" vertical="center" wrapText="1"/>
    </xf>
    <xf numFmtId="179" fontId="80" fillId="22" borderId="3" xfId="0" applyNumberFormat="1" applyFont="1" applyFill="1" applyBorder="1" applyAlignment="1">
      <alignment vertical="center" wrapText="1"/>
    </xf>
    <xf numFmtId="179" fontId="80" fillId="22" borderId="3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right" vertical="center" wrapText="1"/>
    </xf>
    <xf numFmtId="179" fontId="4" fillId="33" borderId="3" xfId="0" applyNumberFormat="1" applyFont="1" applyFill="1" applyBorder="1" applyAlignment="1">
      <alignment horizontal="center" vertical="center" wrapText="1"/>
    </xf>
    <xf numFmtId="179" fontId="81" fillId="34" borderId="3" xfId="0" applyNumberFormat="1" applyFont="1" applyFill="1" applyBorder="1" applyAlignment="1">
      <alignment horizontal="center" vertical="center" wrapText="1"/>
    </xf>
    <xf numFmtId="179" fontId="80" fillId="0" borderId="3" xfId="0" applyNumberFormat="1" applyFont="1" applyFill="1" applyBorder="1" applyAlignment="1">
      <alignment horizontal="center" vertical="center" wrapText="1"/>
    </xf>
    <xf numFmtId="170" fontId="11" fillId="0" borderId="3" xfId="0" applyNumberFormat="1" applyFont="1" applyFill="1" applyBorder="1" applyAlignment="1">
      <alignment horizontal="righ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24" xfId="237" applyNumberFormat="1" applyFont="1" applyFill="1" applyBorder="1" applyAlignment="1">
      <alignment horizontal="center" vertical="center" wrapText="1"/>
    </xf>
    <xf numFmtId="0" fontId="4" fillId="0" borderId="25" xfId="237" applyNumberFormat="1" applyFont="1" applyFill="1" applyBorder="1" applyAlignment="1">
      <alignment horizontal="center" vertical="center" wrapText="1"/>
    </xf>
    <xf numFmtId="0" fontId="4" fillId="0" borderId="26" xfId="237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0" fontId="5" fillId="0" borderId="0" xfId="0" applyNumberFormat="1" applyFont="1" applyFill="1" applyBorder="1" applyAlignment="1">
      <alignment horizontal="center" vertical="center" wrapText="1"/>
    </xf>
    <xf numFmtId="170" fontId="5" fillId="0" borderId="0" xfId="0" quotePrefix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4" fillId="0" borderId="23" xfId="0" applyFont="1" applyFill="1" applyBorder="1" applyAlignment="1" applyProtection="1">
      <alignment horizontal="center" vertical="center" wrapText="1"/>
      <protection locked="0"/>
    </xf>
    <xf numFmtId="0" fontId="5" fillId="0" borderId="3" xfId="245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170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72" fillId="0" borderId="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3" xfId="245" applyFont="1" applyFill="1" applyBorder="1" applyAlignment="1">
      <alignment horizontal="left" vertical="center" wrapText="1"/>
    </xf>
    <xf numFmtId="0" fontId="5" fillId="0" borderId="3" xfId="245" applyFont="1" applyFill="1" applyBorder="1" applyAlignment="1">
      <alignment horizontal="center" vertical="center" wrapText="1"/>
    </xf>
    <xf numFmtId="0" fontId="4" fillId="0" borderId="0" xfId="245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4" fillId="0" borderId="0" xfId="237" applyNumberFormat="1" applyFont="1" applyFill="1" applyBorder="1" applyAlignment="1">
      <alignment horizontal="center" vertical="center" wrapText="1"/>
    </xf>
    <xf numFmtId="0" fontId="5" fillId="0" borderId="15" xfId="237" applyNumberFormat="1" applyFont="1" applyFill="1" applyBorder="1" applyAlignment="1">
      <alignment horizontal="center" vertical="center" wrapText="1"/>
    </xf>
    <xf numFmtId="0" fontId="5" fillId="0" borderId="19" xfId="237" applyNumberFormat="1" applyFont="1" applyFill="1" applyBorder="1" applyAlignment="1">
      <alignment horizontal="center" vertical="center" wrapText="1"/>
    </xf>
    <xf numFmtId="170" fontId="5" fillId="0" borderId="14" xfId="0" applyNumberFormat="1" applyFont="1" applyFill="1" applyBorder="1" applyAlignment="1">
      <alignment horizontal="center" vertical="center" wrapText="1"/>
    </xf>
    <xf numFmtId="170" fontId="5" fillId="0" borderId="16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4" xfId="0" applyNumberFormat="1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174" fontId="4" fillId="30" borderId="14" xfId="0" applyNumberFormat="1" applyFont="1" applyFill="1" applyBorder="1" applyAlignment="1">
      <alignment horizontal="center" vertical="center" wrapText="1"/>
    </xf>
    <xf numFmtId="174" fontId="4" fillId="30" borderId="17" xfId="0" applyNumberFormat="1" applyFont="1" applyFill="1" applyBorder="1" applyAlignment="1">
      <alignment horizontal="center" vertical="center" wrapText="1"/>
    </xf>
    <xf numFmtId="174" fontId="4" fillId="30" borderId="16" xfId="0" applyNumberFormat="1" applyFont="1" applyFill="1" applyBorder="1" applyAlignment="1">
      <alignment horizontal="center" vertical="center" wrapText="1"/>
    </xf>
    <xf numFmtId="178" fontId="4" fillId="0" borderId="14" xfId="291" applyNumberFormat="1" applyFont="1" applyFill="1" applyBorder="1" applyAlignment="1">
      <alignment horizontal="right" vertical="center" wrapText="1"/>
    </xf>
    <xf numFmtId="178" fontId="4" fillId="0" borderId="16" xfId="291" applyNumberFormat="1" applyFont="1" applyFill="1" applyBorder="1" applyAlignment="1">
      <alignment horizontal="right" vertical="center" wrapText="1"/>
    </xf>
    <xf numFmtId="178" fontId="5" fillId="30" borderId="14" xfId="0" applyNumberFormat="1" applyFont="1" applyFill="1" applyBorder="1" applyAlignment="1">
      <alignment horizontal="center" vertical="center" wrapText="1"/>
    </xf>
    <xf numFmtId="178" fontId="5" fillId="30" borderId="17" xfId="0" applyNumberFormat="1" applyFont="1" applyFill="1" applyBorder="1" applyAlignment="1">
      <alignment horizontal="center" vertical="center" wrapText="1"/>
    </xf>
    <xf numFmtId="178" fontId="5" fillId="30" borderId="16" xfId="0" applyNumberFormat="1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177" fontId="5" fillId="0" borderId="3" xfId="0" applyNumberFormat="1" applyFont="1" applyFill="1" applyBorder="1" applyAlignment="1">
      <alignment horizontal="center" vertical="center" wrapText="1"/>
    </xf>
    <xf numFmtId="174" fontId="5" fillId="30" borderId="14" xfId="0" applyNumberFormat="1" applyFont="1" applyFill="1" applyBorder="1" applyAlignment="1">
      <alignment horizontal="center" vertical="center" wrapText="1"/>
    </xf>
    <xf numFmtId="174" fontId="5" fillId="30" borderId="17" xfId="0" applyNumberFormat="1" applyFont="1" applyFill="1" applyBorder="1" applyAlignment="1">
      <alignment horizontal="center" vertical="center" wrapText="1"/>
    </xf>
    <xf numFmtId="174" fontId="5" fillId="30" borderId="16" xfId="0" applyNumberFormat="1" applyFont="1" applyFill="1" applyBorder="1" applyAlignment="1">
      <alignment horizontal="center" vertical="center" wrapText="1"/>
    </xf>
    <xf numFmtId="178" fontId="5" fillId="0" borderId="14" xfId="291" applyNumberFormat="1" applyFont="1" applyFill="1" applyBorder="1" applyAlignment="1">
      <alignment horizontal="right" vertical="center" wrapText="1"/>
    </xf>
    <xf numFmtId="178" fontId="5" fillId="0" borderId="16" xfId="291" applyNumberFormat="1" applyFont="1" applyFill="1" applyBorder="1" applyAlignment="1">
      <alignment horizontal="right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177" fontId="5" fillId="0" borderId="14" xfId="0" applyNumberFormat="1" applyFont="1" applyFill="1" applyBorder="1" applyAlignment="1">
      <alignment horizontal="center" vertical="center" wrapText="1"/>
    </xf>
    <xf numFmtId="177" fontId="5" fillId="0" borderId="16" xfId="0" applyNumberFormat="1" applyFont="1" applyFill="1" applyBorder="1" applyAlignment="1">
      <alignment horizontal="center" vertical="center" wrapText="1"/>
    </xf>
    <xf numFmtId="174" fontId="80" fillId="0" borderId="14" xfId="0" applyNumberFormat="1" applyFont="1" applyFill="1" applyBorder="1" applyAlignment="1">
      <alignment horizontal="center" vertical="center" wrapText="1"/>
    </xf>
    <xf numFmtId="174" fontId="80" fillId="0" borderId="17" xfId="0" applyNumberFormat="1" applyFont="1" applyFill="1" applyBorder="1" applyAlignment="1">
      <alignment horizontal="center" vertical="center" wrapText="1"/>
    </xf>
    <xf numFmtId="174" fontId="80" fillId="0" borderId="16" xfId="0" applyNumberFormat="1" applyFont="1" applyFill="1" applyBorder="1" applyAlignment="1">
      <alignment horizontal="center" vertical="center" wrapText="1"/>
    </xf>
    <xf numFmtId="2" fontId="4" fillId="30" borderId="14" xfId="0" applyNumberFormat="1" applyFont="1" applyFill="1" applyBorder="1" applyAlignment="1">
      <alignment horizontal="right" vertical="center" wrapText="1"/>
    </xf>
    <xf numFmtId="2" fontId="4" fillId="30" borderId="17" xfId="0" applyNumberFormat="1" applyFont="1" applyFill="1" applyBorder="1" applyAlignment="1">
      <alignment horizontal="right" vertical="center" wrapText="1"/>
    </xf>
    <xf numFmtId="2" fontId="4" fillId="30" borderId="16" xfId="0" applyNumberFormat="1" applyFont="1" applyFill="1" applyBorder="1" applyAlignment="1">
      <alignment horizontal="right" vertical="center" wrapText="1"/>
    </xf>
    <xf numFmtId="2" fontId="5" fillId="0" borderId="14" xfId="0" applyNumberFormat="1" applyFont="1" applyFill="1" applyBorder="1" applyAlignment="1">
      <alignment horizontal="right" vertical="center" wrapText="1"/>
    </xf>
    <xf numFmtId="2" fontId="5" fillId="0" borderId="17" xfId="0" applyNumberFormat="1" applyFont="1" applyFill="1" applyBorder="1" applyAlignment="1">
      <alignment horizontal="right" vertical="center" wrapText="1"/>
    </xf>
    <xf numFmtId="2" fontId="5" fillId="0" borderId="16" xfId="0" applyNumberFormat="1" applyFont="1" applyFill="1" applyBorder="1" applyAlignment="1">
      <alignment horizontal="right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5" fillId="0" borderId="16" xfId="0" applyNumberFormat="1" applyFont="1" applyFill="1" applyBorder="1" applyAlignment="1">
      <alignment horizontal="center" vertical="center" wrapText="1"/>
    </xf>
    <xf numFmtId="170" fontId="5" fillId="0" borderId="3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177" fontId="4" fillId="30" borderId="14" xfId="0" applyNumberFormat="1" applyFont="1" applyFill="1" applyBorder="1" applyAlignment="1">
      <alignment horizontal="center" vertical="center" wrapText="1"/>
    </xf>
    <xf numFmtId="177" fontId="4" fillId="30" borderId="16" xfId="0" applyNumberFormat="1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>
      <alignment horizontal="left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3" fontId="5" fillId="0" borderId="14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>
      <alignment horizontal="center" vertical="center" wrapText="1"/>
    </xf>
    <xf numFmtId="177" fontId="5" fillId="30" borderId="14" xfId="0" applyNumberFormat="1" applyFont="1" applyFill="1" applyBorder="1" applyAlignment="1">
      <alignment horizontal="center" vertical="center" wrapText="1"/>
    </xf>
    <xf numFmtId="177" fontId="5" fillId="30" borderId="16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3" fontId="5" fillId="0" borderId="17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1" fontId="5" fillId="0" borderId="14" xfId="0" applyNumberFormat="1" applyFont="1" applyFill="1" applyBorder="1" applyAlignment="1">
      <alignment horizontal="right" vertical="center" wrapText="1"/>
    </xf>
    <xf numFmtId="1" fontId="5" fillId="0" borderId="17" xfId="0" applyNumberFormat="1" applyFont="1" applyFill="1" applyBorder="1" applyAlignment="1">
      <alignment horizontal="right" vertical="center" wrapText="1"/>
    </xf>
    <xf numFmtId="1" fontId="5" fillId="0" borderId="16" xfId="0" applyNumberFormat="1" applyFont="1" applyFill="1" applyBorder="1" applyAlignment="1">
      <alignment horizontal="right" vertical="center" wrapText="1"/>
    </xf>
    <xf numFmtId="174" fontId="5" fillId="0" borderId="14" xfId="0" applyNumberFormat="1" applyFont="1" applyFill="1" applyBorder="1" applyAlignment="1">
      <alignment horizontal="center" vertical="center" wrapText="1"/>
    </xf>
    <xf numFmtId="174" fontId="5" fillId="0" borderId="17" xfId="0" applyNumberFormat="1" applyFont="1" applyFill="1" applyBorder="1" applyAlignment="1">
      <alignment horizontal="center" vertical="center" wrapText="1"/>
    </xf>
    <xf numFmtId="174" fontId="5" fillId="0" borderId="16" xfId="0" applyNumberFormat="1" applyFont="1" applyFill="1" applyBorder="1" applyAlignment="1">
      <alignment horizontal="center" vertical="center" wrapText="1"/>
    </xf>
    <xf numFmtId="177" fontId="5" fillId="0" borderId="17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74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7" fontId="4" fillId="30" borderId="17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178" fontId="5" fillId="0" borderId="14" xfId="0" applyNumberFormat="1" applyFont="1" applyFill="1" applyBorder="1" applyAlignment="1">
      <alignment horizontal="center" vertical="center" wrapText="1"/>
    </xf>
    <xf numFmtId="178" fontId="5" fillId="0" borderId="17" xfId="0" applyNumberFormat="1" applyFont="1" applyFill="1" applyBorder="1" applyAlignment="1">
      <alignment horizontal="center" vertical="center" wrapText="1"/>
    </xf>
    <xf numFmtId="178" fontId="5" fillId="0" borderId="16" xfId="0" applyNumberFormat="1" applyFont="1" applyFill="1" applyBorder="1" applyAlignment="1">
      <alignment horizontal="center" vertical="center" wrapText="1"/>
    </xf>
    <xf numFmtId="169" fontId="4" fillId="30" borderId="14" xfId="0" applyNumberFormat="1" applyFont="1" applyFill="1" applyBorder="1" applyAlignment="1">
      <alignment horizontal="right" vertical="center" wrapText="1"/>
    </xf>
    <xf numFmtId="169" fontId="4" fillId="30" borderId="17" xfId="0" applyNumberFormat="1" applyFont="1" applyFill="1" applyBorder="1" applyAlignment="1">
      <alignment horizontal="right" vertical="center" wrapText="1"/>
    </xf>
    <xf numFmtId="169" fontId="4" fillId="30" borderId="16" xfId="0" applyNumberFormat="1" applyFont="1" applyFill="1" applyBorder="1" applyAlignment="1">
      <alignment horizontal="right" vertical="center" wrapText="1"/>
    </xf>
    <xf numFmtId="178" fontId="4" fillId="30" borderId="14" xfId="0" applyNumberFormat="1" applyFont="1" applyFill="1" applyBorder="1" applyAlignment="1">
      <alignment horizontal="center" vertical="center" wrapText="1"/>
    </xf>
    <xf numFmtId="178" fontId="4" fillId="30" borderId="17" xfId="0" applyNumberFormat="1" applyFont="1" applyFill="1" applyBorder="1" applyAlignment="1">
      <alignment horizontal="center" vertical="center" wrapText="1"/>
    </xf>
    <xf numFmtId="178" fontId="4" fillId="30" borderId="16" xfId="0" applyNumberFormat="1" applyFont="1" applyFill="1" applyBorder="1" applyAlignment="1">
      <alignment horizontal="center" vertical="center" wrapText="1"/>
    </xf>
    <xf numFmtId="169" fontId="5" fillId="0" borderId="14" xfId="0" applyNumberFormat="1" applyFont="1" applyFill="1" applyBorder="1" applyAlignment="1">
      <alignment horizontal="right" vertical="center" wrapText="1"/>
    </xf>
    <xf numFmtId="169" fontId="5" fillId="0" borderId="17" xfId="0" applyNumberFormat="1" applyFont="1" applyFill="1" applyBorder="1" applyAlignment="1">
      <alignment horizontal="right" vertical="center" wrapText="1"/>
    </xf>
    <xf numFmtId="169" fontId="5" fillId="0" borderId="16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justify" vertical="center" wrapText="1" shrinkToFit="1"/>
    </xf>
    <xf numFmtId="0" fontId="76" fillId="0" borderId="3" xfId="0" applyNumberFormat="1" applyFont="1" applyFill="1" applyBorder="1" applyAlignment="1">
      <alignment horizontal="left" vertical="center" wrapText="1" shrinkToFit="1"/>
    </xf>
    <xf numFmtId="0" fontId="5" fillId="0" borderId="14" xfId="0" applyNumberFormat="1" applyFont="1" applyFill="1" applyBorder="1" applyAlignment="1">
      <alignment horizontal="left" vertical="center" wrapText="1" shrinkToFit="1"/>
    </xf>
    <xf numFmtId="0" fontId="5" fillId="0" borderId="17" xfId="0" applyNumberFormat="1" applyFont="1" applyFill="1" applyBorder="1" applyAlignment="1">
      <alignment horizontal="left" vertical="center" wrapText="1" shrinkToFit="1"/>
    </xf>
    <xf numFmtId="0" fontId="5" fillId="0" borderId="16" xfId="0" applyNumberFormat="1" applyFont="1" applyFill="1" applyBorder="1" applyAlignment="1">
      <alignment horizontal="left" vertical="center" wrapText="1" shrinkToFit="1"/>
    </xf>
    <xf numFmtId="0" fontId="5" fillId="0" borderId="14" xfId="0" applyNumberFormat="1" applyFont="1" applyFill="1" applyBorder="1" applyAlignment="1">
      <alignment vertical="center" wrapText="1" shrinkToFit="1"/>
    </xf>
    <xf numFmtId="0" fontId="5" fillId="0" borderId="17" xfId="0" applyNumberFormat="1" applyFont="1" applyFill="1" applyBorder="1" applyAlignment="1">
      <alignment vertical="center" wrapText="1" shrinkToFit="1"/>
    </xf>
    <xf numFmtId="0" fontId="5" fillId="0" borderId="16" xfId="0" applyNumberFormat="1" applyFont="1" applyFill="1" applyBorder="1" applyAlignment="1">
      <alignment vertical="center" wrapText="1" shrinkToFit="1"/>
    </xf>
    <xf numFmtId="0" fontId="5" fillId="0" borderId="14" xfId="0" applyNumberFormat="1" applyFont="1" applyFill="1" applyBorder="1" applyAlignment="1">
      <alignment horizontal="center"/>
    </xf>
    <xf numFmtId="0" fontId="5" fillId="0" borderId="16" xfId="0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right" vertical="center"/>
    </xf>
    <xf numFmtId="0" fontId="73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Fill="1" applyAlignment="1">
      <alignment horizontal="right" vertical="center"/>
    </xf>
    <xf numFmtId="2" fontId="5" fillId="0" borderId="15" xfId="0" applyNumberFormat="1" applyFont="1" applyFill="1" applyBorder="1" applyAlignment="1">
      <alignment horizontal="center" vertical="center" wrapText="1"/>
    </xf>
    <xf numFmtId="2" fontId="5" fillId="0" borderId="19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36" xfId="0" applyFont="1" applyFill="1" applyBorder="1" applyAlignment="1">
      <alignment horizontal="center" vertical="center" wrapText="1" shrinkToFit="1"/>
    </xf>
    <xf numFmtId="0" fontId="5" fillId="0" borderId="19" xfId="0" applyFont="1" applyFill="1" applyBorder="1" applyAlignment="1">
      <alignment horizontal="center" vertical="center" wrapText="1" shrinkToFit="1"/>
    </xf>
    <xf numFmtId="0" fontId="5" fillId="0" borderId="30" xfId="0" applyFont="1" applyFill="1" applyBorder="1" applyAlignment="1">
      <alignment horizontal="center" vertical="center" wrapText="1" shrinkToFit="1"/>
    </xf>
    <xf numFmtId="0" fontId="5" fillId="0" borderId="18" xfId="0" applyFont="1" applyFill="1" applyBorder="1" applyAlignment="1">
      <alignment horizontal="center" vertical="center" wrapText="1" shrinkToFit="1"/>
    </xf>
    <xf numFmtId="0" fontId="5" fillId="0" borderId="31" xfId="0" applyFont="1" applyFill="1" applyBorder="1" applyAlignment="1">
      <alignment horizontal="center" vertical="center" wrapText="1" shrinkToFit="1"/>
    </xf>
    <xf numFmtId="0" fontId="5" fillId="0" borderId="34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35" xfId="0" applyFont="1" applyFill="1" applyBorder="1" applyAlignment="1">
      <alignment horizontal="center" vertical="center" wrapText="1" shrinkToFit="1"/>
    </xf>
    <xf numFmtId="0" fontId="5" fillId="0" borderId="32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center" vertical="center" wrapText="1" shrinkToFit="1"/>
    </xf>
    <xf numFmtId="0" fontId="5" fillId="0" borderId="33" xfId="0" applyFont="1" applyFill="1" applyBorder="1" applyAlignment="1">
      <alignment horizontal="center" vertical="center" wrapText="1" shrinkToFit="1"/>
    </xf>
    <xf numFmtId="0" fontId="11" fillId="0" borderId="14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right" vertical="center"/>
    </xf>
    <xf numFmtId="178" fontId="4" fillId="0" borderId="14" xfId="0" applyNumberFormat="1" applyFont="1" applyFill="1" applyBorder="1" applyAlignment="1">
      <alignment horizontal="center" vertical="center" wrapText="1"/>
    </xf>
    <xf numFmtId="178" fontId="4" fillId="0" borderId="17" xfId="0" applyNumberFormat="1" applyFont="1" applyFill="1" applyBorder="1" applyAlignment="1">
      <alignment horizontal="center" vertical="center" wrapText="1"/>
    </xf>
    <xf numFmtId="178" fontId="4" fillId="0" borderId="16" xfId="0" applyNumberFormat="1" applyFont="1" applyFill="1" applyBorder="1" applyAlignment="1">
      <alignment horizontal="center" vertical="center" wrapText="1"/>
    </xf>
    <xf numFmtId="49" fontId="11" fillId="0" borderId="14" xfId="0" applyNumberFormat="1" applyFont="1" applyFill="1" applyBorder="1" applyAlignment="1">
      <alignment horizontal="center" vertical="center" wrapText="1"/>
    </xf>
    <xf numFmtId="49" fontId="11" fillId="0" borderId="16" xfId="0" applyNumberFormat="1" applyFont="1" applyFill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center" vertical="center" wrapText="1"/>
    </xf>
    <xf numFmtId="0" fontId="11" fillId="0" borderId="17" xfId="0" applyNumberFormat="1" applyFont="1" applyFill="1" applyBorder="1" applyAlignment="1">
      <alignment horizontal="center" vertical="center" wrapText="1"/>
    </xf>
    <xf numFmtId="0" fontId="11" fillId="0" borderId="16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 shrinkToFit="1"/>
    </xf>
    <xf numFmtId="0" fontId="4" fillId="0" borderId="17" xfId="0" applyFont="1" applyFill="1" applyBorder="1" applyAlignment="1">
      <alignment horizontal="left" vertical="center" wrapText="1" shrinkToFit="1"/>
    </xf>
    <xf numFmtId="0" fontId="4" fillId="0" borderId="16" xfId="0" applyFont="1" applyFill="1" applyBorder="1" applyAlignment="1">
      <alignment horizontal="left" vertical="center" wrapText="1" shrinkToFit="1"/>
    </xf>
    <xf numFmtId="0" fontId="11" fillId="0" borderId="14" xfId="0" applyNumberFormat="1" applyFont="1" applyFill="1" applyBorder="1" applyAlignment="1">
      <alignment horizontal="center" vertical="center" wrapText="1" shrinkToFit="1"/>
    </xf>
    <xf numFmtId="0" fontId="11" fillId="0" borderId="16" xfId="0" applyNumberFormat="1" applyFont="1" applyFill="1" applyBorder="1" applyAlignment="1">
      <alignment horizontal="center" vertical="center" wrapText="1" shrinkToFi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 shrinkToFit="1"/>
    </xf>
    <xf numFmtId="0" fontId="11" fillId="0" borderId="16" xfId="0" applyFont="1" applyFill="1" applyBorder="1" applyAlignment="1">
      <alignment horizontal="center" vertical="center" wrapText="1" shrinkToFit="1"/>
    </xf>
    <xf numFmtId="0" fontId="5" fillId="0" borderId="18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77" fontId="4" fillId="0" borderId="14" xfId="0" applyNumberFormat="1" applyFont="1" applyFill="1" applyBorder="1" applyAlignment="1">
      <alignment horizontal="center" vertical="center" wrapText="1"/>
    </xf>
    <xf numFmtId="177" fontId="4" fillId="0" borderId="17" xfId="0" applyNumberFormat="1" applyFont="1" applyFill="1" applyBorder="1" applyAlignment="1">
      <alignment horizontal="center" vertical="center" wrapText="1"/>
    </xf>
    <xf numFmtId="177" fontId="4" fillId="0" borderId="16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left" vertical="center" wrapText="1"/>
    </xf>
    <xf numFmtId="2" fontId="5" fillId="0" borderId="14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Fill="1" applyBorder="1" applyAlignment="1">
      <alignment horizontal="center" vertical="center" wrapText="1"/>
    </xf>
    <xf numFmtId="2" fontId="5" fillId="0" borderId="16" xfId="0" applyNumberFormat="1" applyFont="1" applyFill="1" applyBorder="1" applyAlignment="1">
      <alignment horizontal="center" vertical="center" wrapText="1"/>
    </xf>
    <xf numFmtId="16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3" fontId="11" fillId="0" borderId="14" xfId="0" applyNumberFormat="1" applyFont="1" applyFill="1" applyBorder="1" applyAlignment="1">
      <alignment horizontal="center" vertical="center" wrapText="1" shrinkToFit="1"/>
    </xf>
    <xf numFmtId="3" fontId="11" fillId="0" borderId="16" xfId="0" applyNumberFormat="1" applyFont="1" applyFill="1" applyBorder="1" applyAlignment="1">
      <alignment horizontal="center" vertical="center" wrapText="1" shrinkToFit="1"/>
    </xf>
    <xf numFmtId="49" fontId="11" fillId="0" borderId="14" xfId="0" applyNumberFormat="1" applyFont="1" applyFill="1" applyBorder="1" applyAlignment="1">
      <alignment horizontal="left" vertical="center" wrapText="1"/>
    </xf>
    <xf numFmtId="49" fontId="11" fillId="0" borderId="17" xfId="0" applyNumberFormat="1" applyFont="1" applyFill="1" applyBorder="1" applyAlignment="1">
      <alignment horizontal="left" vertical="center" wrapText="1"/>
    </xf>
    <xf numFmtId="49" fontId="11" fillId="0" borderId="16" xfId="0" applyNumberFormat="1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center" wrapText="1" shrinkToFit="1"/>
    </xf>
    <xf numFmtId="3" fontId="5" fillId="0" borderId="3" xfId="0" applyNumberFormat="1" applyFont="1" applyFill="1" applyBorder="1" applyAlignment="1">
      <alignment horizontal="center" vertical="center" wrapText="1" shrinkToFit="1"/>
    </xf>
    <xf numFmtId="177" fontId="4" fillId="30" borderId="3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/>
    </xf>
    <xf numFmtId="0" fontId="4" fillId="0" borderId="17" xfId="0" applyFont="1" applyFill="1" applyBorder="1" applyAlignment="1">
      <alignment horizontal="left"/>
    </xf>
    <xf numFmtId="0" fontId="4" fillId="0" borderId="16" xfId="0" applyFont="1" applyFill="1" applyBorder="1" applyAlignment="1">
      <alignment horizontal="left"/>
    </xf>
    <xf numFmtId="0" fontId="4" fillId="0" borderId="14" xfId="0" applyNumberFormat="1" applyFont="1" applyFill="1" applyBorder="1" applyAlignment="1">
      <alignment horizontal="left" vertical="center" wrapText="1" shrinkToFit="1"/>
    </xf>
    <xf numFmtId="0" fontId="4" fillId="0" borderId="17" xfId="0" applyNumberFormat="1" applyFont="1" applyFill="1" applyBorder="1" applyAlignment="1">
      <alignment horizontal="left" vertical="center" wrapText="1" shrinkToFit="1"/>
    </xf>
    <xf numFmtId="0" fontId="4" fillId="0" borderId="16" xfId="0" applyNumberFormat="1" applyFont="1" applyFill="1" applyBorder="1" applyAlignment="1">
      <alignment horizontal="left" vertical="center" wrapText="1" shrinkToFit="1"/>
    </xf>
    <xf numFmtId="0" fontId="0" fillId="0" borderId="17" xfId="0" applyBorder="1" applyAlignment="1">
      <alignment horizontal="left" vertical="center" wrapText="1" shrinkToFit="1"/>
    </xf>
    <xf numFmtId="0" fontId="0" fillId="0" borderId="16" xfId="0" applyBorder="1" applyAlignment="1">
      <alignment horizontal="left" vertical="center" wrapText="1" shrinkToFit="1"/>
    </xf>
  </cellXfs>
  <cellStyles count="354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ідсотковий" xfId="291" builtinId="5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Звичайний" xfId="0" builtinId="0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2"/>
    <cellStyle name="Процентный 2 10" xfId="293"/>
    <cellStyle name="Процентный 2 11" xfId="294"/>
    <cellStyle name="Процентный 2 12" xfId="295"/>
    <cellStyle name="Процентный 2 13" xfId="296"/>
    <cellStyle name="Процентный 2 14" xfId="297"/>
    <cellStyle name="Процентный 2 15" xfId="298"/>
    <cellStyle name="Процентный 2 16" xfId="299"/>
    <cellStyle name="Процентный 2 2" xfId="300"/>
    <cellStyle name="Процентный 2 3" xfId="301"/>
    <cellStyle name="Процентный 2 4" xfId="302"/>
    <cellStyle name="Процентный 2 5" xfId="303"/>
    <cellStyle name="Процентный 2 6" xfId="304"/>
    <cellStyle name="Процентный 2 7" xfId="305"/>
    <cellStyle name="Процентный 2 8" xfId="306"/>
    <cellStyle name="Процентный 2 9" xfId="307"/>
    <cellStyle name="Процентный 3" xfId="308"/>
    <cellStyle name="Процентный 4" xfId="309"/>
    <cellStyle name="Процентный 4 2" xfId="310"/>
    <cellStyle name="Связанная ячейка 2" xfId="311"/>
    <cellStyle name="Связанная ячейка 3" xfId="312"/>
    <cellStyle name="Стиль 1" xfId="313"/>
    <cellStyle name="Стиль 1 2" xfId="314"/>
    <cellStyle name="Стиль 1 3" xfId="315"/>
    <cellStyle name="Стиль 1 4" xfId="316"/>
    <cellStyle name="Стиль 1 5" xfId="317"/>
    <cellStyle name="Стиль 1 6" xfId="318"/>
    <cellStyle name="Стиль 1 7" xfId="319"/>
    <cellStyle name="Текст предупреждения 2" xfId="320"/>
    <cellStyle name="Текст предупреждения 3" xfId="321"/>
    <cellStyle name="Тысячи [0]_1.62" xfId="322"/>
    <cellStyle name="Тысячи_1.62" xfId="323"/>
    <cellStyle name="Финансовый 2" xfId="324"/>
    <cellStyle name="Финансовый 2 10" xfId="325"/>
    <cellStyle name="Финансовый 2 11" xfId="326"/>
    <cellStyle name="Финансовый 2 12" xfId="327"/>
    <cellStyle name="Финансовый 2 13" xfId="328"/>
    <cellStyle name="Финансовый 2 14" xfId="329"/>
    <cellStyle name="Финансовый 2 15" xfId="330"/>
    <cellStyle name="Финансовый 2 16" xfId="331"/>
    <cellStyle name="Финансовый 2 17" xfId="332"/>
    <cellStyle name="Финансовый 2 2" xfId="333"/>
    <cellStyle name="Финансовый 2 3" xfId="334"/>
    <cellStyle name="Финансовый 2 4" xfId="335"/>
    <cellStyle name="Финансовый 2 5" xfId="336"/>
    <cellStyle name="Финансовый 2 6" xfId="337"/>
    <cellStyle name="Финансовый 2 7" xfId="338"/>
    <cellStyle name="Финансовый 2 8" xfId="339"/>
    <cellStyle name="Финансовый 2 9" xfId="340"/>
    <cellStyle name="Финансовый 3" xfId="341"/>
    <cellStyle name="Финансовый 3 2" xfId="342"/>
    <cellStyle name="Финансовый 4" xfId="343"/>
    <cellStyle name="Финансовый 4 2" xfId="344"/>
    <cellStyle name="Финансовый 4 3" xfId="345"/>
    <cellStyle name="Финансовый 5" xfId="346"/>
    <cellStyle name="Финансовый 6" xfId="347"/>
    <cellStyle name="Финансовый 7" xfId="348"/>
    <cellStyle name="Хороший 2" xfId="349"/>
    <cellStyle name="Хороший 3" xfId="350"/>
    <cellStyle name="числовой" xfId="351"/>
    <cellStyle name="Ю" xfId="352"/>
    <cellStyle name="Ю-FreeSet_10" xfId="353"/>
  </cellStyles>
  <dxfs count="0"/>
  <tableStyles count="0" defaultTableStyle="TableStyleMedium2" defaultPivotStyle="PivotStyleLight16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31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externalLink" Target="externalLinks/externalLink34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9" Type="http://schemas.openxmlformats.org/officeDocument/2006/relationships/externalLink" Target="externalLinks/externalLink2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sharedStrings" Target="sharedStrings.xml"/><Relationship Id="rId20" Type="http://schemas.openxmlformats.org/officeDocument/2006/relationships/externalLink" Target="externalLinks/externalLink12.xml"/><Relationship Id="rId41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9"/>
  </sheetPr>
  <dimension ref="A1:P497"/>
  <sheetViews>
    <sheetView tabSelected="1" zoomScale="87" zoomScaleNormal="87" zoomScaleSheetLayoutView="75" workbookViewId="0">
      <selection activeCell="F164" sqref="F164"/>
    </sheetView>
  </sheetViews>
  <sheetFormatPr defaultColWidth="9.140625" defaultRowHeight="18.75"/>
  <cols>
    <col min="1" max="1" width="78.28515625" style="3" customWidth="1"/>
    <col min="2" max="2" width="13.7109375" style="25" bestFit="1" customWidth="1"/>
    <col min="3" max="4" width="17.5703125" style="25" bestFit="1" customWidth="1"/>
    <col min="5" max="5" width="18.140625" style="25" customWidth="1"/>
    <col min="6" max="6" width="17.5703125" style="25" bestFit="1" customWidth="1"/>
    <col min="7" max="7" width="20.5703125" style="25" bestFit="1" customWidth="1"/>
    <col min="8" max="8" width="17.7109375" style="25" bestFit="1" customWidth="1"/>
    <col min="9" max="9" width="10" style="3" customWidth="1"/>
    <col min="10" max="10" width="9.5703125" style="3" customWidth="1"/>
    <col min="11" max="16384" width="9.140625" style="3"/>
  </cols>
  <sheetData>
    <row r="1" spans="1:12" ht="18.95" customHeight="1">
      <c r="B1" s="22"/>
      <c r="C1" s="22"/>
      <c r="D1" s="22"/>
      <c r="E1" s="3"/>
      <c r="F1" s="261" t="s">
        <v>165</v>
      </c>
      <c r="G1" s="261"/>
      <c r="H1" s="261"/>
      <c r="I1" s="118"/>
      <c r="J1" s="118"/>
      <c r="K1" s="118"/>
      <c r="L1" s="118"/>
    </row>
    <row r="2" spans="1:12" ht="18.95" customHeight="1">
      <c r="A2" s="76"/>
      <c r="E2" s="3"/>
      <c r="F2" s="261" t="s">
        <v>96</v>
      </c>
      <c r="G2" s="261"/>
      <c r="H2" s="261"/>
      <c r="I2" s="118"/>
      <c r="J2" s="118"/>
      <c r="K2" s="118"/>
      <c r="L2" s="118"/>
    </row>
    <row r="3" spans="1:12" ht="18.95" customHeight="1">
      <c r="A3" s="25"/>
      <c r="E3" s="75"/>
      <c r="F3" s="261" t="s">
        <v>181</v>
      </c>
      <c r="G3" s="261"/>
      <c r="H3" s="261"/>
      <c r="I3" s="118"/>
      <c r="J3" s="118"/>
      <c r="K3" s="118"/>
      <c r="L3" s="118"/>
    </row>
    <row r="4" spans="1:12" ht="18.95" customHeight="1">
      <c r="A4" s="25"/>
      <c r="E4" s="75"/>
      <c r="F4" s="261" t="s">
        <v>182</v>
      </c>
      <c r="G4" s="261"/>
      <c r="H4" s="261"/>
      <c r="I4" s="118"/>
      <c r="J4" s="118"/>
      <c r="K4" s="118"/>
      <c r="L4" s="118"/>
    </row>
    <row r="5" spans="1:12" ht="18.95" customHeight="1">
      <c r="A5" s="25"/>
      <c r="E5" s="75"/>
      <c r="F5" s="110" t="s">
        <v>232</v>
      </c>
      <c r="G5" s="75"/>
      <c r="H5" s="75"/>
      <c r="I5" s="118"/>
      <c r="J5" s="118"/>
      <c r="K5" s="118"/>
      <c r="L5" s="118"/>
    </row>
    <row r="6" spans="1:12" ht="18.95" customHeight="1">
      <c r="A6" s="25"/>
      <c r="E6" s="75"/>
      <c r="F6" s="75"/>
      <c r="G6" s="75"/>
      <c r="H6" s="75"/>
      <c r="I6" s="118"/>
      <c r="J6" s="118"/>
      <c r="K6" s="118"/>
      <c r="L6" s="118"/>
    </row>
    <row r="7" spans="1:12" ht="18.95" customHeight="1">
      <c r="A7" s="25"/>
      <c r="E7" s="75"/>
      <c r="F7" s="75"/>
      <c r="G7" s="75"/>
      <c r="H7" s="75"/>
      <c r="I7" s="118"/>
      <c r="J7" s="118"/>
      <c r="K7" s="118"/>
      <c r="L7" s="118"/>
    </row>
    <row r="8" spans="1:12">
      <c r="B8" s="4"/>
      <c r="C8" s="4"/>
      <c r="D8" s="4"/>
      <c r="F8" s="110"/>
    </row>
    <row r="9" spans="1:12" ht="20.100000000000001" customHeight="1">
      <c r="A9" s="72"/>
      <c r="B9" s="259"/>
      <c r="C9" s="259"/>
      <c r="D9" s="259"/>
      <c r="E9" s="259"/>
      <c r="F9" s="73"/>
      <c r="G9" s="41" t="s">
        <v>120</v>
      </c>
      <c r="H9" s="6" t="s">
        <v>186</v>
      </c>
    </row>
    <row r="10" spans="1:12" ht="20.100000000000001" customHeight="1">
      <c r="A10" s="77" t="s">
        <v>14</v>
      </c>
      <c r="B10" s="259" t="s">
        <v>442</v>
      </c>
      <c r="C10" s="259"/>
      <c r="D10" s="259"/>
      <c r="E10" s="259"/>
      <c r="F10" s="79"/>
      <c r="G10" s="15" t="s">
        <v>115</v>
      </c>
      <c r="H10" s="6">
        <v>35450670</v>
      </c>
    </row>
    <row r="11" spans="1:12" ht="20.100000000000001" customHeight="1">
      <c r="A11" s="72" t="s">
        <v>15</v>
      </c>
      <c r="B11" s="259" t="s">
        <v>443</v>
      </c>
      <c r="C11" s="259"/>
      <c r="D11" s="259"/>
      <c r="E11" s="259"/>
      <c r="F11" s="73"/>
      <c r="G11" s="15" t="s">
        <v>114</v>
      </c>
      <c r="H11" s="6">
        <v>150</v>
      </c>
    </row>
    <row r="12" spans="1:12" ht="20.100000000000001" customHeight="1">
      <c r="A12" s="72" t="s">
        <v>20</v>
      </c>
      <c r="B12" s="259" t="s">
        <v>444</v>
      </c>
      <c r="C12" s="259"/>
      <c r="D12" s="259"/>
      <c r="E12" s="259"/>
      <c r="F12" s="73"/>
      <c r="G12" s="15" t="s">
        <v>113</v>
      </c>
      <c r="H12" s="6">
        <v>2624410000</v>
      </c>
    </row>
    <row r="13" spans="1:12" ht="20.100000000000001" customHeight="1">
      <c r="A13" s="77" t="s">
        <v>67</v>
      </c>
      <c r="B13" s="259"/>
      <c r="C13" s="259"/>
      <c r="D13" s="259"/>
      <c r="E13" s="259"/>
      <c r="F13" s="79"/>
      <c r="G13" s="15" t="s">
        <v>9</v>
      </c>
      <c r="H13" s="6"/>
    </row>
    <row r="14" spans="1:12" ht="20.100000000000001" customHeight="1">
      <c r="A14" s="77" t="s">
        <v>17</v>
      </c>
      <c r="B14" s="259"/>
      <c r="C14" s="259"/>
      <c r="D14" s="259"/>
      <c r="E14" s="259"/>
      <c r="F14" s="79"/>
      <c r="G14" s="15" t="s">
        <v>8</v>
      </c>
      <c r="H14" s="6"/>
    </row>
    <row r="15" spans="1:12" ht="20.100000000000001" customHeight="1">
      <c r="A15" s="77" t="s">
        <v>16</v>
      </c>
      <c r="B15" s="259" t="s">
        <v>445</v>
      </c>
      <c r="C15" s="259"/>
      <c r="D15" s="259"/>
      <c r="E15" s="259"/>
      <c r="F15" s="79"/>
      <c r="G15" s="15" t="s">
        <v>10</v>
      </c>
      <c r="H15" s="6" t="s">
        <v>441</v>
      </c>
    </row>
    <row r="16" spans="1:12" ht="20.100000000000001" customHeight="1">
      <c r="A16" s="77" t="s">
        <v>394</v>
      </c>
      <c r="B16" s="259"/>
      <c r="C16" s="259"/>
      <c r="D16" s="259"/>
      <c r="E16" s="259"/>
      <c r="F16" s="259" t="s">
        <v>140</v>
      </c>
      <c r="G16" s="262"/>
      <c r="H16" s="12"/>
    </row>
    <row r="17" spans="1:16" ht="20.100000000000001" customHeight="1">
      <c r="A17" s="77" t="s">
        <v>21</v>
      </c>
      <c r="B17" s="259"/>
      <c r="C17" s="259"/>
      <c r="D17" s="259"/>
      <c r="E17" s="259"/>
      <c r="F17" s="259" t="s">
        <v>141</v>
      </c>
      <c r="G17" s="263"/>
      <c r="H17" s="12"/>
    </row>
    <row r="18" spans="1:16" ht="20.100000000000001" customHeight="1">
      <c r="A18" s="77" t="s">
        <v>95</v>
      </c>
      <c r="B18" s="259">
        <v>67</v>
      </c>
      <c r="C18" s="259"/>
      <c r="D18" s="259"/>
      <c r="E18" s="259"/>
      <c r="F18" s="78"/>
      <c r="G18" s="78"/>
      <c r="H18" s="78"/>
    </row>
    <row r="19" spans="1:16" ht="20.100000000000001" customHeight="1">
      <c r="A19" s="72" t="s">
        <v>11</v>
      </c>
      <c r="B19" s="259" t="s">
        <v>446</v>
      </c>
      <c r="C19" s="259"/>
      <c r="D19" s="259"/>
      <c r="E19" s="259"/>
      <c r="F19" s="74"/>
      <c r="G19" s="74"/>
      <c r="H19" s="74"/>
    </row>
    <row r="20" spans="1:16" ht="20.100000000000001" customHeight="1">
      <c r="A20" s="77" t="s">
        <v>12</v>
      </c>
      <c r="B20" s="259" t="s">
        <v>447</v>
      </c>
      <c r="C20" s="259"/>
      <c r="D20" s="259"/>
      <c r="E20" s="259"/>
      <c r="F20" s="78"/>
      <c r="G20" s="78"/>
      <c r="H20" s="78"/>
    </row>
    <row r="21" spans="1:16" ht="20.100000000000001" customHeight="1">
      <c r="A21" s="72" t="s">
        <v>13</v>
      </c>
      <c r="B21" s="259" t="s">
        <v>448</v>
      </c>
      <c r="C21" s="259"/>
      <c r="D21" s="259"/>
      <c r="E21" s="259"/>
      <c r="F21" s="74"/>
      <c r="G21" s="74"/>
      <c r="H21" s="74"/>
    </row>
    <row r="22" spans="1:16" ht="19.7" customHeight="1">
      <c r="A22" s="75"/>
      <c r="B22" s="3"/>
      <c r="C22" s="3"/>
      <c r="D22" s="3"/>
      <c r="E22" s="3"/>
      <c r="F22" s="3"/>
      <c r="G22" s="3"/>
      <c r="H22" s="3"/>
    </row>
    <row r="23" spans="1:16" ht="19.7" customHeight="1">
      <c r="A23" s="260" t="s">
        <v>166</v>
      </c>
      <c r="B23" s="260"/>
      <c r="C23" s="260"/>
      <c r="D23" s="260"/>
      <c r="E23" s="260"/>
      <c r="F23" s="260"/>
      <c r="G23" s="260"/>
      <c r="H23" s="260"/>
      <c r="P23" s="218" t="s">
        <v>458</v>
      </c>
    </row>
    <row r="24" spans="1:16">
      <c r="A24" s="260" t="s">
        <v>167</v>
      </c>
      <c r="B24" s="260"/>
      <c r="C24" s="260"/>
      <c r="D24" s="260"/>
      <c r="E24" s="260"/>
      <c r="F24" s="260"/>
      <c r="G24" s="260"/>
      <c r="H24" s="260"/>
    </row>
    <row r="25" spans="1:16">
      <c r="A25" s="260" t="s">
        <v>474</v>
      </c>
      <c r="B25" s="260"/>
      <c r="C25" s="260"/>
      <c r="D25" s="260"/>
      <c r="E25" s="260"/>
      <c r="F25" s="260"/>
      <c r="G25" s="260"/>
      <c r="H25" s="260"/>
    </row>
    <row r="26" spans="1:16">
      <c r="A26" s="273" t="s">
        <v>168</v>
      </c>
      <c r="B26" s="273"/>
      <c r="C26" s="273"/>
      <c r="D26" s="273"/>
      <c r="E26" s="273"/>
      <c r="F26" s="273"/>
      <c r="G26" s="273"/>
      <c r="H26" s="273"/>
    </row>
    <row r="27" spans="1:16" ht="9.1999999999999993" customHeight="1">
      <c r="A27" s="13"/>
      <c r="B27" s="13"/>
      <c r="C27" s="13"/>
      <c r="D27" s="13"/>
      <c r="E27" s="13"/>
      <c r="F27" s="13"/>
      <c r="G27" s="13"/>
      <c r="H27" s="13"/>
    </row>
    <row r="28" spans="1:16">
      <c r="A28" s="260" t="s">
        <v>147</v>
      </c>
      <c r="B28" s="260"/>
      <c r="C28" s="260"/>
      <c r="D28" s="260"/>
      <c r="E28" s="260"/>
      <c r="F28" s="260"/>
      <c r="G28" s="260"/>
      <c r="H28" s="260"/>
    </row>
    <row r="29" spans="1:16" ht="12" customHeight="1">
      <c r="B29" s="27"/>
      <c r="C29" s="27"/>
      <c r="D29" s="27"/>
      <c r="E29" s="27"/>
      <c r="F29" s="27"/>
      <c r="G29" s="27"/>
      <c r="H29" s="27"/>
    </row>
    <row r="30" spans="1:16" ht="43.5" customHeight="1">
      <c r="A30" s="285" t="s">
        <v>201</v>
      </c>
      <c r="B30" s="284" t="s">
        <v>18</v>
      </c>
      <c r="C30" s="284" t="s">
        <v>163</v>
      </c>
      <c r="D30" s="284"/>
      <c r="E30" s="283" t="s">
        <v>390</v>
      </c>
      <c r="F30" s="283"/>
      <c r="G30" s="283"/>
      <c r="H30" s="283"/>
    </row>
    <row r="31" spans="1:16" ht="44.25" customHeight="1">
      <c r="A31" s="285"/>
      <c r="B31" s="284"/>
      <c r="C31" s="7" t="s">
        <v>188</v>
      </c>
      <c r="D31" s="7" t="s">
        <v>189</v>
      </c>
      <c r="E31" s="70" t="s">
        <v>190</v>
      </c>
      <c r="F31" s="70" t="s">
        <v>176</v>
      </c>
      <c r="G31" s="70" t="s">
        <v>196</v>
      </c>
      <c r="H31" s="70" t="s">
        <v>197</v>
      </c>
    </row>
    <row r="32" spans="1:16" ht="19.5" thickBot="1">
      <c r="A32" s="6">
        <v>1</v>
      </c>
      <c r="B32" s="7">
        <v>2</v>
      </c>
      <c r="C32" s="6">
        <v>3</v>
      </c>
      <c r="D32" s="7">
        <v>4</v>
      </c>
      <c r="E32" s="6">
        <v>5</v>
      </c>
      <c r="F32" s="7">
        <v>6</v>
      </c>
      <c r="G32" s="6">
        <v>7</v>
      </c>
      <c r="H32" s="7">
        <v>8</v>
      </c>
    </row>
    <row r="33" spans="1:8" s="5" customFormat="1" ht="19.5" thickBot="1">
      <c r="A33" s="277" t="s">
        <v>88</v>
      </c>
      <c r="B33" s="278"/>
      <c r="C33" s="278"/>
      <c r="D33" s="278"/>
      <c r="E33" s="278"/>
      <c r="F33" s="278"/>
      <c r="G33" s="278"/>
      <c r="H33" s="279"/>
    </row>
    <row r="34" spans="1:8" s="5" customFormat="1" ht="20.100000000000001" customHeight="1">
      <c r="A34" s="119" t="s">
        <v>148</v>
      </c>
      <c r="B34" s="115">
        <v>1000</v>
      </c>
      <c r="C34" s="112">
        <f>SUM('ІІІ. Рух грош. коштів'!C8)</f>
        <v>29.8</v>
      </c>
      <c r="D34" s="112">
        <f>SUM('I. Фін результат'!D7)</f>
        <v>27.1</v>
      </c>
      <c r="E34" s="112">
        <f>SUM('I. Фін результат'!E7)</f>
        <v>31.06</v>
      </c>
      <c r="F34" s="112">
        <f>D34</f>
        <v>27.1</v>
      </c>
      <c r="G34" s="120">
        <f>F34-E34</f>
        <v>-3.9599999999999973</v>
      </c>
      <c r="H34" s="170">
        <f>(F34/E34)*100</f>
        <v>87.250482936252425</v>
      </c>
    </row>
    <row r="35" spans="1:8" s="5" customFormat="1" ht="20.100000000000001" customHeight="1">
      <c r="A35" s="84" t="s">
        <v>132</v>
      </c>
      <c r="B35" s="7">
        <v>1010</v>
      </c>
      <c r="C35" s="112">
        <f>SUM('I. Фін результат'!C8)</f>
        <v>-17253</v>
      </c>
      <c r="D35" s="112">
        <f>SUM('I. Фін результат'!D8)</f>
        <v>-19273.5</v>
      </c>
      <c r="E35" s="235">
        <f>SUM('I. Фін результат'!E8)</f>
        <v>-22109.46</v>
      </c>
      <c r="F35" s="112">
        <f>D35</f>
        <v>-19273.5</v>
      </c>
      <c r="G35" s="112">
        <f>F35-E35</f>
        <v>2835.9599999999991</v>
      </c>
      <c r="H35" s="170">
        <f t="shared" ref="H35:H81" si="0">(F35/E35)*100</f>
        <v>87.173092422881425</v>
      </c>
    </row>
    <row r="36" spans="1:8" s="5" customFormat="1" ht="20.100000000000001" customHeight="1">
      <c r="A36" s="85" t="s">
        <v>191</v>
      </c>
      <c r="B36" s="7">
        <v>1020</v>
      </c>
      <c r="C36" s="121">
        <f>SUM(C34:C35)</f>
        <v>-17223.2</v>
      </c>
      <c r="D36" s="121">
        <f>SUM(D34:D35)</f>
        <v>-19246.400000000001</v>
      </c>
      <c r="E36" s="121">
        <f>SUM(E34:E35)</f>
        <v>-22078.399999999998</v>
      </c>
      <c r="F36" s="121">
        <f>SUM(F34:F35)</f>
        <v>-19246.400000000001</v>
      </c>
      <c r="G36" s="122">
        <f t="shared" ref="G36:G81" si="1">F36-E36</f>
        <v>2831.9999999999964</v>
      </c>
      <c r="H36" s="171">
        <f t="shared" si="0"/>
        <v>87.172983549532589</v>
      </c>
    </row>
    <row r="37" spans="1:8" s="5" customFormat="1" ht="20.100000000000001" customHeight="1">
      <c r="A37" s="84" t="s">
        <v>158</v>
      </c>
      <c r="B37" s="9">
        <v>1030</v>
      </c>
      <c r="C37" s="120">
        <f>'I. Фін результат'!C18</f>
        <v>0</v>
      </c>
      <c r="D37" s="120">
        <f>'I. Фін результат'!D18</f>
        <v>0</v>
      </c>
      <c r="E37" s="120">
        <f>'I. Фін результат'!E18</f>
        <v>0</v>
      </c>
      <c r="F37" s="120">
        <f>'I. Фін результат'!F18</f>
        <v>0</v>
      </c>
      <c r="G37" s="112">
        <f t="shared" si="1"/>
        <v>0</v>
      </c>
      <c r="H37" s="170" t="e">
        <f t="shared" si="0"/>
        <v>#DIV/0!</v>
      </c>
    </row>
    <row r="38" spans="1:8" s="5" customFormat="1" ht="20.100000000000001" customHeight="1">
      <c r="A38" s="8" t="s">
        <v>97</v>
      </c>
      <c r="B38" s="9">
        <v>1031</v>
      </c>
      <c r="C38" s="120" t="str">
        <f>'I. Фін результат'!C19</f>
        <v>(    )</v>
      </c>
      <c r="D38" s="120" t="str">
        <f>'I. Фін результат'!D19</f>
        <v>(    )</v>
      </c>
      <c r="E38" s="120" t="str">
        <f>'I. Фін результат'!E19</f>
        <v>(    )</v>
      </c>
      <c r="F38" s="120" t="str">
        <f>'I. Фін результат'!F19</f>
        <v>(    )</v>
      </c>
      <c r="G38" s="112" t="e">
        <f>F38-E38</f>
        <v>#VALUE!</v>
      </c>
      <c r="H38" s="170" t="e">
        <f t="shared" si="0"/>
        <v>#VALUE!</v>
      </c>
    </row>
    <row r="39" spans="1:8" s="5" customFormat="1" ht="20.100000000000001" customHeight="1">
      <c r="A39" s="8" t="s">
        <v>150</v>
      </c>
      <c r="B39" s="9">
        <v>1032</v>
      </c>
      <c r="C39" s="120" t="str">
        <f>'I. Фін результат'!C20</f>
        <v>(    )</v>
      </c>
      <c r="D39" s="120" t="str">
        <f>'I. Фін результат'!D20</f>
        <v>(    )</v>
      </c>
      <c r="E39" s="120" t="str">
        <f>'I. Фін результат'!E20</f>
        <v>(    )</v>
      </c>
      <c r="F39" s="120" t="str">
        <f>'I. Фін результат'!F20</f>
        <v>(    )</v>
      </c>
      <c r="G39" s="112" t="e">
        <f t="shared" si="1"/>
        <v>#VALUE!</v>
      </c>
      <c r="H39" s="170" t="e">
        <f t="shared" si="0"/>
        <v>#VALUE!</v>
      </c>
    </row>
    <row r="40" spans="1:8" s="5" customFormat="1" ht="20.100000000000001" customHeight="1">
      <c r="A40" s="8" t="s">
        <v>58</v>
      </c>
      <c r="B40" s="9">
        <v>1033</v>
      </c>
      <c r="C40" s="120" t="str">
        <f>'I. Фін результат'!C21</f>
        <v>(    )</v>
      </c>
      <c r="D40" s="120" t="str">
        <f>'I. Фін результат'!D21</f>
        <v>(    )</v>
      </c>
      <c r="E40" s="120" t="str">
        <f>'I. Фін результат'!E21</f>
        <v>(    )</v>
      </c>
      <c r="F40" s="120" t="str">
        <f>'I. Фін результат'!F21</f>
        <v>(    )</v>
      </c>
      <c r="G40" s="112" t="e">
        <f t="shared" si="1"/>
        <v>#VALUE!</v>
      </c>
      <c r="H40" s="170" t="e">
        <f t="shared" si="0"/>
        <v>#VALUE!</v>
      </c>
    </row>
    <row r="41" spans="1:8" s="5" customFormat="1" ht="20.100000000000001" customHeight="1">
      <c r="A41" s="8" t="s">
        <v>22</v>
      </c>
      <c r="B41" s="9">
        <v>1034</v>
      </c>
      <c r="C41" s="120" t="str">
        <f>'I. Фін результат'!C22</f>
        <v>(    )</v>
      </c>
      <c r="D41" s="120" t="str">
        <f>'I. Фін результат'!D22</f>
        <v>(    )</v>
      </c>
      <c r="E41" s="120" t="str">
        <f>'I. Фін результат'!E22</f>
        <v>(    )</v>
      </c>
      <c r="F41" s="120" t="str">
        <f>'I. Фін результат'!F22</f>
        <v>(    )</v>
      </c>
      <c r="G41" s="112" t="e">
        <f t="shared" si="1"/>
        <v>#VALUE!</v>
      </c>
      <c r="H41" s="170" t="e">
        <f t="shared" si="0"/>
        <v>#VALUE!</v>
      </c>
    </row>
    <row r="42" spans="1:8" s="5" customFormat="1" ht="20.100000000000001" customHeight="1">
      <c r="A42" s="8" t="s">
        <v>23</v>
      </c>
      <c r="B42" s="9">
        <v>1035</v>
      </c>
      <c r="C42" s="120" t="str">
        <f>'I. Фін результат'!C23</f>
        <v>(    )</v>
      </c>
      <c r="D42" s="120" t="str">
        <f>'I. Фін результат'!D23</f>
        <v>(    )</v>
      </c>
      <c r="E42" s="120" t="str">
        <f>'I. Фін результат'!E23</f>
        <v>(    )</v>
      </c>
      <c r="F42" s="120" t="str">
        <f>'I. Фін результат'!F23</f>
        <v>(    )</v>
      </c>
      <c r="G42" s="112" t="e">
        <f t="shared" si="1"/>
        <v>#VALUE!</v>
      </c>
      <c r="H42" s="170" t="e">
        <f t="shared" si="0"/>
        <v>#VALUE!</v>
      </c>
    </row>
    <row r="43" spans="1:8" s="5" customFormat="1" ht="20.100000000000001" customHeight="1">
      <c r="A43" s="84" t="s">
        <v>121</v>
      </c>
      <c r="B43" s="7">
        <v>1060</v>
      </c>
      <c r="C43" s="120">
        <f>'I. Фін результат'!C41</f>
        <v>0</v>
      </c>
      <c r="D43" s="120">
        <f>'I. Фін результат'!D41</f>
        <v>0</v>
      </c>
      <c r="E43" s="120">
        <f>'I. Фін результат'!E41</f>
        <v>0</v>
      </c>
      <c r="F43" s="120">
        <f>'I. Фін результат'!F41</f>
        <v>0</v>
      </c>
      <c r="G43" s="112">
        <f t="shared" si="1"/>
        <v>0</v>
      </c>
      <c r="H43" s="170" t="e">
        <f t="shared" si="0"/>
        <v>#DIV/0!</v>
      </c>
    </row>
    <row r="44" spans="1:8" s="5" customFormat="1" ht="20.100000000000001" customHeight="1">
      <c r="A44" s="8" t="s">
        <v>243</v>
      </c>
      <c r="B44" s="9">
        <v>1070</v>
      </c>
      <c r="C44" s="120">
        <f>'I. Фін результат'!C49</f>
        <v>19516.599999999999</v>
      </c>
      <c r="D44" s="120">
        <f>'I. Фін результат'!D49</f>
        <v>22904.7</v>
      </c>
      <c r="E44" s="120">
        <f>'I. Фін результат'!E49</f>
        <v>22092.5</v>
      </c>
      <c r="F44" s="120">
        <f>'I. Фін результат'!F49</f>
        <v>22904.7</v>
      </c>
      <c r="G44" s="112">
        <f t="shared" si="1"/>
        <v>812.20000000000073</v>
      </c>
      <c r="H44" s="170">
        <f t="shared" si="0"/>
        <v>103.67636075591264</v>
      </c>
    </row>
    <row r="45" spans="1:8" s="5" customFormat="1" ht="20.100000000000001" customHeight="1">
      <c r="A45" s="8" t="s">
        <v>155</v>
      </c>
      <c r="B45" s="9">
        <v>1071</v>
      </c>
      <c r="C45" s="120">
        <f>'I. Фін результат'!C50</f>
        <v>0</v>
      </c>
      <c r="D45" s="120">
        <f>'I. Фін результат'!D50</f>
        <v>0</v>
      </c>
      <c r="E45" s="120">
        <f>'I. Фін результат'!E50</f>
        <v>0</v>
      </c>
      <c r="F45" s="120">
        <f>'I. Фін результат'!F50</f>
        <v>0</v>
      </c>
      <c r="G45" s="112">
        <f t="shared" si="1"/>
        <v>0</v>
      </c>
      <c r="H45" s="170" t="e">
        <f t="shared" si="0"/>
        <v>#DIV/0!</v>
      </c>
    </row>
    <row r="46" spans="1:8" s="5" customFormat="1" ht="20.100000000000001" customHeight="1">
      <c r="A46" s="8" t="s">
        <v>244</v>
      </c>
      <c r="B46" s="9">
        <v>1072</v>
      </c>
      <c r="C46" s="120">
        <f>'I. Фін результат'!C51</f>
        <v>0</v>
      </c>
      <c r="D46" s="120">
        <f>'I. Фін результат'!D51</f>
        <v>911.9</v>
      </c>
      <c r="E46" s="120">
        <f>'I. Фін результат'!E51</f>
        <v>0</v>
      </c>
      <c r="F46" s="120">
        <f>'I. Фін результат'!F51</f>
        <v>911.9</v>
      </c>
      <c r="G46" s="112">
        <f t="shared" si="1"/>
        <v>911.9</v>
      </c>
      <c r="H46" s="170" t="e">
        <f t="shared" si="0"/>
        <v>#DIV/0!</v>
      </c>
    </row>
    <row r="47" spans="1:8" s="5" customFormat="1" ht="20.100000000000001" customHeight="1">
      <c r="A47" s="89" t="s">
        <v>245</v>
      </c>
      <c r="B47" s="9">
        <v>1080</v>
      </c>
      <c r="C47" s="112">
        <f>SUM('I. Фін результат'!C53)</f>
        <v>-2847.8</v>
      </c>
      <c r="D47" s="112">
        <f>SUM('I. Фін результат'!D53)</f>
        <v>-3653.4</v>
      </c>
      <c r="E47" s="112">
        <f>'I. Фін результат'!E59</f>
        <v>-7</v>
      </c>
      <c r="F47" s="112">
        <f>D47</f>
        <v>-3653.4</v>
      </c>
      <c r="G47" s="112">
        <f t="shared" si="1"/>
        <v>-3646.4</v>
      </c>
      <c r="H47" s="170">
        <f t="shared" si="0"/>
        <v>52191.428571428572</v>
      </c>
    </row>
    <row r="48" spans="1:8" s="5" customFormat="1" ht="20.100000000000001" customHeight="1">
      <c r="A48" s="8" t="s">
        <v>155</v>
      </c>
      <c r="B48" s="9">
        <v>1081</v>
      </c>
      <c r="C48" s="120" t="str">
        <f>'I. Фін результат'!C54</f>
        <v>(    )</v>
      </c>
      <c r="D48" s="120" t="str">
        <f>'I. Фін результат'!D54</f>
        <v>(    )</v>
      </c>
      <c r="E48" s="120" t="str">
        <f>'I. Фін результат'!E54</f>
        <v>(    )</v>
      </c>
      <c r="F48" s="120" t="str">
        <f>'I. Фін результат'!F54</f>
        <v>(    )</v>
      </c>
      <c r="G48" s="112" t="e">
        <f t="shared" si="1"/>
        <v>#VALUE!</v>
      </c>
      <c r="H48" s="170" t="e">
        <f t="shared" si="0"/>
        <v>#VALUE!</v>
      </c>
    </row>
    <row r="49" spans="1:8" s="5" customFormat="1" ht="20.100000000000001" customHeight="1">
      <c r="A49" s="8" t="s">
        <v>466</v>
      </c>
      <c r="B49" s="9"/>
      <c r="C49" s="120">
        <v>884.6</v>
      </c>
      <c r="D49" s="120">
        <f>SUM('I. Фін результат'!D67)</f>
        <v>0</v>
      </c>
      <c r="E49" s="120"/>
      <c r="F49" s="120">
        <f>SUM(D49)</f>
        <v>0</v>
      </c>
      <c r="G49" s="112"/>
      <c r="H49" s="170"/>
    </row>
    <row r="50" spans="1:8" s="5" customFormat="1" ht="20.100000000000001" customHeight="1">
      <c r="A50" s="8" t="s">
        <v>246</v>
      </c>
      <c r="B50" s="9">
        <v>1082</v>
      </c>
      <c r="C50" s="120">
        <f>'I. Фін результат'!C55</f>
        <v>0</v>
      </c>
      <c r="D50" s="120">
        <f>'I. Фін результат'!D55</f>
        <v>-301.3</v>
      </c>
      <c r="E50" s="120" t="str">
        <f>'I. Фін результат'!E55</f>
        <v>(    )</v>
      </c>
      <c r="F50" s="120">
        <f>'I. Фін результат'!F55</f>
        <v>-301.3</v>
      </c>
      <c r="G50" s="112" t="e">
        <f t="shared" si="1"/>
        <v>#VALUE!</v>
      </c>
      <c r="H50" s="170" t="e">
        <f t="shared" si="0"/>
        <v>#VALUE!</v>
      </c>
    </row>
    <row r="51" spans="1:8" s="5" customFormat="1" ht="20.100000000000001" customHeight="1">
      <c r="A51" s="10" t="s">
        <v>4</v>
      </c>
      <c r="B51" s="7">
        <v>1100</v>
      </c>
      <c r="C51" s="221">
        <f>SUM(C36,C37,C44,C47,C49)</f>
        <v>330.19999999999766</v>
      </c>
      <c r="D51" s="221">
        <f>SUM(D36,D37,D44,D47,D49)</f>
        <v>4.8999999999991815</v>
      </c>
      <c r="E51" s="224">
        <f>SUM(E36,E37,E44,E47,E49)</f>
        <v>7.1000000000021828</v>
      </c>
      <c r="F51" s="221">
        <f>SUM(F36,F37,F44,F47,F49)</f>
        <v>4.8999999999991815</v>
      </c>
      <c r="G51" s="122">
        <f t="shared" si="1"/>
        <v>-2.2000000000030013</v>
      </c>
      <c r="H51" s="171">
        <f t="shared" si="0"/>
        <v>69.014084507009514</v>
      </c>
    </row>
    <row r="52" spans="1:8" s="5" customFormat="1" ht="20.100000000000001" customHeight="1">
      <c r="A52" s="86" t="s">
        <v>122</v>
      </c>
      <c r="B52" s="7">
        <v>1310</v>
      </c>
      <c r="C52" s="122" t="e">
        <f>'I. Фін результат'!C89</f>
        <v>#VALUE!</v>
      </c>
      <c r="D52" s="122" t="e">
        <f>'I. Фін результат'!D89</f>
        <v>#VALUE!</v>
      </c>
      <c r="E52" s="122" t="e">
        <f>'I. Фін результат'!E89</f>
        <v>#VALUE!</v>
      </c>
      <c r="F52" s="122" t="e">
        <f>'I. Фін результат'!F89</f>
        <v>#VALUE!</v>
      </c>
      <c r="G52" s="122" t="e">
        <f t="shared" si="1"/>
        <v>#VALUE!</v>
      </c>
      <c r="H52" s="171" t="e">
        <f t="shared" si="0"/>
        <v>#VALUE!</v>
      </c>
    </row>
    <row r="53" spans="1:8" s="5" customFormat="1">
      <c r="A53" s="86" t="s">
        <v>160</v>
      </c>
      <c r="B53" s="7">
        <v>5010</v>
      </c>
      <c r="C53" s="172" t="e">
        <f>(C52/C34)*100</f>
        <v>#VALUE!</v>
      </c>
      <c r="D53" s="172" t="e">
        <f>(D52/D34)*100</f>
        <v>#VALUE!</v>
      </c>
      <c r="E53" s="172" t="e">
        <f>(E52/E34)*100</f>
        <v>#VALUE!</v>
      </c>
      <c r="F53" s="172" t="e">
        <f>(F52/F34)*100</f>
        <v>#VALUE!</v>
      </c>
      <c r="G53" s="122" t="e">
        <f t="shared" si="1"/>
        <v>#VALUE!</v>
      </c>
      <c r="H53" s="171" t="e">
        <f t="shared" si="0"/>
        <v>#VALUE!</v>
      </c>
    </row>
    <row r="54" spans="1:8" s="5" customFormat="1" ht="20.100000000000001" customHeight="1">
      <c r="A54" s="8" t="s">
        <v>247</v>
      </c>
      <c r="B54" s="9">
        <v>1110</v>
      </c>
      <c r="C54" s="120">
        <f>'I. Фін результат'!C61</f>
        <v>0</v>
      </c>
      <c r="D54" s="120">
        <f>'I. Фін результат'!D61</f>
        <v>0</v>
      </c>
      <c r="E54" s="120">
        <f>'I. Фін результат'!E61</f>
        <v>0</v>
      </c>
      <c r="F54" s="120">
        <f>'I. Фін результат'!F61</f>
        <v>0</v>
      </c>
      <c r="G54" s="112">
        <f t="shared" si="1"/>
        <v>0</v>
      </c>
      <c r="H54" s="170" t="e">
        <f t="shared" si="0"/>
        <v>#DIV/0!</v>
      </c>
    </row>
    <row r="55" spans="1:8" s="5" customFormat="1">
      <c r="A55" s="8" t="s">
        <v>248</v>
      </c>
      <c r="B55" s="9">
        <v>1120</v>
      </c>
      <c r="C55" s="120" t="str">
        <f>'I. Фін результат'!C62</f>
        <v>(    )</v>
      </c>
      <c r="D55" s="120" t="str">
        <f>'I. Фін результат'!D62</f>
        <v>(    )</v>
      </c>
      <c r="E55" s="120" t="str">
        <f>'I. Фін результат'!E62</f>
        <v>(    )</v>
      </c>
      <c r="F55" s="120" t="str">
        <f>'I. Фін результат'!F62</f>
        <v>(    )</v>
      </c>
      <c r="G55" s="112" t="e">
        <f t="shared" si="1"/>
        <v>#VALUE!</v>
      </c>
      <c r="H55" s="170" t="e">
        <f t="shared" si="0"/>
        <v>#VALUE!</v>
      </c>
    </row>
    <row r="56" spans="1:8" s="5" customFormat="1" ht="20.100000000000001" customHeight="1">
      <c r="A56" s="8" t="s">
        <v>249</v>
      </c>
      <c r="B56" s="9">
        <v>1130</v>
      </c>
      <c r="C56" s="120">
        <f>'I. Фін результат'!C63</f>
        <v>0</v>
      </c>
      <c r="D56" s="120">
        <f>'I. Фін результат'!D63</f>
        <v>0</v>
      </c>
      <c r="E56" s="120">
        <f>'I. Фін результат'!E63</f>
        <v>0</v>
      </c>
      <c r="F56" s="120">
        <f>'I. Фін результат'!F63</f>
        <v>0</v>
      </c>
      <c r="G56" s="112">
        <f t="shared" si="1"/>
        <v>0</v>
      </c>
      <c r="H56" s="170" t="e">
        <f t="shared" si="0"/>
        <v>#DIV/0!</v>
      </c>
    </row>
    <row r="57" spans="1:8" s="5" customFormat="1" ht="20.100000000000001" customHeight="1">
      <c r="A57" s="8" t="s">
        <v>250</v>
      </c>
      <c r="B57" s="9">
        <v>1140</v>
      </c>
      <c r="C57" s="120" t="str">
        <f>'I. Фін результат'!C64</f>
        <v>(    )</v>
      </c>
      <c r="D57" s="120" t="str">
        <f>'I. Фін результат'!D64</f>
        <v>(    )</v>
      </c>
      <c r="E57" s="120" t="str">
        <f>'I. Фін результат'!E64</f>
        <v>(    )</v>
      </c>
      <c r="F57" s="120" t="str">
        <f>'I. Фін результат'!F64</f>
        <v>(    )</v>
      </c>
      <c r="G57" s="112" t="e">
        <f t="shared" si="1"/>
        <v>#VALUE!</v>
      </c>
      <c r="H57" s="170" t="e">
        <f t="shared" si="0"/>
        <v>#VALUE!</v>
      </c>
    </row>
    <row r="58" spans="1:8" s="5" customFormat="1" ht="20.100000000000001" customHeight="1">
      <c r="A58" s="8" t="s">
        <v>266</v>
      </c>
      <c r="B58" s="9">
        <v>1150</v>
      </c>
      <c r="C58" s="112">
        <v>884.6</v>
      </c>
      <c r="D58" s="112">
        <f>SUM('I. Фін результат'!D67)</f>
        <v>0</v>
      </c>
      <c r="E58" s="112"/>
      <c r="F58" s="112">
        <f>SUM(D58)</f>
        <v>0</v>
      </c>
      <c r="G58" s="112">
        <f t="shared" si="1"/>
        <v>0</v>
      </c>
      <c r="H58" s="170" t="e">
        <f t="shared" si="0"/>
        <v>#DIV/0!</v>
      </c>
    </row>
    <row r="59" spans="1:8" s="5" customFormat="1" ht="20.100000000000001" customHeight="1">
      <c r="A59" s="8" t="s">
        <v>155</v>
      </c>
      <c r="B59" s="9">
        <v>1151</v>
      </c>
      <c r="C59" s="120">
        <f>'I. Фін результат'!C66</f>
        <v>0</v>
      </c>
      <c r="D59" s="120">
        <f>'I. Фін результат'!D66</f>
        <v>0</v>
      </c>
      <c r="E59" s="120">
        <f>'I. Фін результат'!E66</f>
        <v>0</v>
      </c>
      <c r="F59" s="120">
        <f>'I. Фін результат'!F66</f>
        <v>0</v>
      </c>
      <c r="G59" s="112">
        <f t="shared" si="1"/>
        <v>0</v>
      </c>
      <c r="H59" s="170" t="e">
        <f t="shared" si="0"/>
        <v>#DIV/0!</v>
      </c>
    </row>
    <row r="60" spans="1:8" s="5" customFormat="1" ht="20.100000000000001" customHeight="1">
      <c r="A60" s="8" t="s">
        <v>267</v>
      </c>
      <c r="B60" s="9">
        <v>1160</v>
      </c>
      <c r="C60" s="120">
        <v>-325</v>
      </c>
      <c r="D60" s="120">
        <f>'I. Фін результат'!D68</f>
        <v>0</v>
      </c>
      <c r="E60" s="120">
        <f>'I. Фін результат'!E68</f>
        <v>0</v>
      </c>
      <c r="F60" s="120">
        <f>'I. Фін результат'!F68</f>
        <v>0</v>
      </c>
      <c r="G60" s="112">
        <f t="shared" si="1"/>
        <v>0</v>
      </c>
      <c r="H60" s="170" t="e">
        <f t="shared" si="0"/>
        <v>#DIV/0!</v>
      </c>
    </row>
    <row r="61" spans="1:8" s="5" customFormat="1" ht="20.100000000000001" customHeight="1">
      <c r="A61" s="8" t="s">
        <v>155</v>
      </c>
      <c r="B61" s="9">
        <v>1161</v>
      </c>
      <c r="C61" s="120" t="str">
        <f>'I. Фін результат'!C69</f>
        <v>(    )</v>
      </c>
      <c r="D61" s="120" t="str">
        <f>'I. Фін результат'!D69</f>
        <v>(    )</v>
      </c>
      <c r="E61" s="120" t="str">
        <f>'I. Фін результат'!E69</f>
        <v>(    )</v>
      </c>
      <c r="F61" s="120" t="str">
        <f>'I. Фін результат'!F69</f>
        <v>(    )</v>
      </c>
      <c r="G61" s="112" t="e">
        <f t="shared" si="1"/>
        <v>#VALUE!</v>
      </c>
      <c r="H61" s="170" t="e">
        <f t="shared" si="0"/>
        <v>#VALUE!</v>
      </c>
    </row>
    <row r="62" spans="1:8" s="5" customFormat="1" ht="20.100000000000001" customHeight="1">
      <c r="A62" s="86" t="s">
        <v>87</v>
      </c>
      <c r="B62" s="116">
        <v>1170</v>
      </c>
      <c r="C62" s="250">
        <f>SUM(C51)</f>
        <v>330.19999999999766</v>
      </c>
      <c r="D62" s="226">
        <f>SUM(D51)</f>
        <v>4.8999999999991815</v>
      </c>
      <c r="E62" s="226">
        <f>SUM(E51)</f>
        <v>7.1000000000021828</v>
      </c>
      <c r="F62" s="226">
        <f>SUM(F51)</f>
        <v>4.8999999999991815</v>
      </c>
      <c r="G62" s="122">
        <f t="shared" si="1"/>
        <v>-2.2000000000030013</v>
      </c>
      <c r="H62" s="171">
        <f>F62/E62*100%</f>
        <v>0.6901408450700951</v>
      </c>
    </row>
    <row r="63" spans="1:8" s="5" customFormat="1" ht="20.100000000000001" customHeight="1">
      <c r="A63" s="8" t="s">
        <v>260</v>
      </c>
      <c r="B63" s="7">
        <v>1180</v>
      </c>
      <c r="C63" s="112"/>
      <c r="D63" s="112"/>
      <c r="E63" s="125">
        <f>'I. Фін результат'!E72</f>
        <v>-1.1000000000000001</v>
      </c>
      <c r="F63" s="112">
        <f>D63</f>
        <v>0</v>
      </c>
      <c r="G63" s="112">
        <f t="shared" si="1"/>
        <v>1.1000000000000001</v>
      </c>
      <c r="H63" s="170">
        <f t="shared" si="0"/>
        <v>0</v>
      </c>
    </row>
    <row r="64" spans="1:8" s="5" customFormat="1" ht="20.100000000000001" customHeight="1">
      <c r="A64" s="8" t="s">
        <v>261</v>
      </c>
      <c r="B64" s="7">
        <v>1181</v>
      </c>
      <c r="C64" s="120"/>
      <c r="D64" s="120"/>
      <c r="E64" s="120"/>
      <c r="F64" s="120"/>
      <c r="G64" s="112">
        <f t="shared" si="1"/>
        <v>0</v>
      </c>
      <c r="H64" s="170" t="e">
        <f t="shared" si="0"/>
        <v>#DIV/0!</v>
      </c>
    </row>
    <row r="65" spans="1:8" s="5" customFormat="1" ht="20.100000000000001" customHeight="1">
      <c r="A65" s="8" t="s">
        <v>262</v>
      </c>
      <c r="B65" s="9">
        <v>1190</v>
      </c>
      <c r="C65" s="120"/>
      <c r="D65" s="120"/>
      <c r="E65" s="120"/>
      <c r="F65" s="120"/>
      <c r="G65" s="112">
        <f t="shared" si="1"/>
        <v>0</v>
      </c>
      <c r="H65" s="170" t="e">
        <f t="shared" si="0"/>
        <v>#DIV/0!</v>
      </c>
    </row>
    <row r="66" spans="1:8" s="5" customFormat="1" ht="20.100000000000001" customHeight="1">
      <c r="A66" s="8" t="s">
        <v>263</v>
      </c>
      <c r="B66" s="6">
        <v>1191</v>
      </c>
      <c r="C66" s="120"/>
      <c r="D66" s="120"/>
      <c r="E66" s="120"/>
      <c r="F66" s="120"/>
      <c r="G66" s="112">
        <f t="shared" si="1"/>
        <v>0</v>
      </c>
      <c r="H66" s="170" t="e">
        <f t="shared" si="0"/>
        <v>#DIV/0!</v>
      </c>
    </row>
    <row r="67" spans="1:8" s="5" customFormat="1" ht="20.100000000000001" customHeight="1">
      <c r="A67" s="10" t="s">
        <v>300</v>
      </c>
      <c r="B67" s="9">
        <v>1200</v>
      </c>
      <c r="C67" s="250">
        <f>SUM(C62:C66)</f>
        <v>330.19999999999766</v>
      </c>
      <c r="D67" s="231">
        <f>SUM(D62:D66)</f>
        <v>4.8999999999991815</v>
      </c>
      <c r="E67" s="121">
        <f>SUM(E62:E66)</f>
        <v>6.0000000000021831</v>
      </c>
      <c r="F67" s="221">
        <f>SUM(F62:F66)</f>
        <v>4.8999999999991815</v>
      </c>
      <c r="G67" s="122">
        <f t="shared" si="1"/>
        <v>-1.1000000000030017</v>
      </c>
      <c r="H67" s="171">
        <f>F67/E67*100%</f>
        <v>0.81666666666623311</v>
      </c>
    </row>
    <row r="68" spans="1:8" s="5" customFormat="1" ht="20.100000000000001" customHeight="1">
      <c r="A68" s="8" t="s">
        <v>432</v>
      </c>
      <c r="B68" s="6">
        <v>1201</v>
      </c>
      <c r="C68" s="120"/>
      <c r="D68" s="220"/>
      <c r="E68" s="120"/>
      <c r="F68" s="220"/>
      <c r="G68" s="112">
        <f t="shared" si="1"/>
        <v>0</v>
      </c>
      <c r="H68" s="170" t="e">
        <f t="shared" si="0"/>
        <v>#DIV/0!</v>
      </c>
    </row>
    <row r="69" spans="1:8" s="5" customFormat="1" ht="20.100000000000001" customHeight="1">
      <c r="A69" s="8" t="s">
        <v>433</v>
      </c>
      <c r="B69" s="6">
        <v>1202</v>
      </c>
      <c r="C69" s="120"/>
      <c r="D69" s="120"/>
      <c r="E69" s="120"/>
      <c r="F69" s="120"/>
      <c r="G69" s="112">
        <f t="shared" si="1"/>
        <v>0</v>
      </c>
      <c r="H69" s="170" t="e">
        <f t="shared" si="0"/>
        <v>#DIV/0!</v>
      </c>
    </row>
    <row r="70" spans="1:8" s="5" customFormat="1" ht="20.100000000000001" customHeight="1">
      <c r="A70" s="10" t="s">
        <v>19</v>
      </c>
      <c r="B70" s="9">
        <v>1210</v>
      </c>
      <c r="C70" s="164">
        <f>SUM(C34,C44,C54,C56,C58,C64,C65)</f>
        <v>20430.999999999996</v>
      </c>
      <c r="D70" s="164">
        <f>SUM(D34,D44,D54,D56,D58,D64,D65)</f>
        <v>22931.8</v>
      </c>
      <c r="E70" s="239">
        <f>SUM(E34,E44,E54,E56,E58,E64,E65)</f>
        <v>22123.56</v>
      </c>
      <c r="F70" s="164">
        <f>SUM(F34,F44,F54,F56,F58,F64,F65)</f>
        <v>22931.8</v>
      </c>
      <c r="G70" s="122">
        <f t="shared" si="1"/>
        <v>808.23999999999796</v>
      </c>
      <c r="H70" s="171">
        <f t="shared" si="0"/>
        <v>103.6532999209892</v>
      </c>
    </row>
    <row r="71" spans="1:8" s="5" customFormat="1" ht="20.100000000000001" customHeight="1">
      <c r="A71" s="10" t="s">
        <v>105</v>
      </c>
      <c r="B71" s="9">
        <v>1220</v>
      </c>
      <c r="C71" s="164">
        <f>SUM(C35,C37,C43,C47,C55,C57,C60,C63,C66)</f>
        <v>-20425.8</v>
      </c>
      <c r="D71" s="164">
        <f>SUM(D35,D37,D43,D47,D55,D57,D60,D63,D66)</f>
        <v>-22926.9</v>
      </c>
      <c r="E71" s="239">
        <f>SUM(E35,E37,E43,E47,E55,E57,E60,E63,E66)</f>
        <v>-22117.559999999998</v>
      </c>
      <c r="F71" s="164">
        <f>SUM(F35,F37,F43,F47,F55,F57,F60,F63,F66)</f>
        <v>-22926.9</v>
      </c>
      <c r="G71" s="122">
        <f t="shared" si="1"/>
        <v>-809.34000000000378</v>
      </c>
      <c r="H71" s="171">
        <f t="shared" si="0"/>
        <v>103.65926440348755</v>
      </c>
    </row>
    <row r="72" spans="1:8" s="5" customFormat="1" ht="20.100000000000001" customHeight="1">
      <c r="A72" s="8" t="s">
        <v>187</v>
      </c>
      <c r="B72" s="9">
        <v>1230</v>
      </c>
      <c r="C72" s="120"/>
      <c r="D72" s="120"/>
      <c r="E72" s="120"/>
      <c r="F72" s="120"/>
      <c r="G72" s="112">
        <f t="shared" si="1"/>
        <v>0</v>
      </c>
      <c r="H72" s="170" t="e">
        <f t="shared" si="0"/>
        <v>#DIV/0!</v>
      </c>
    </row>
    <row r="73" spans="1:8" s="5" customFormat="1" ht="20.100000000000001" customHeight="1">
      <c r="A73" s="10" t="s">
        <v>162</v>
      </c>
      <c r="B73" s="9"/>
      <c r="C73" s="140"/>
      <c r="D73" s="141"/>
      <c r="E73" s="141"/>
      <c r="F73" s="141"/>
      <c r="G73" s="112">
        <f t="shared" si="1"/>
        <v>0</v>
      </c>
      <c r="H73" s="170" t="e">
        <f t="shared" si="0"/>
        <v>#DIV/0!</v>
      </c>
    </row>
    <row r="74" spans="1:8" s="5" customFormat="1" ht="20.100000000000001" customHeight="1">
      <c r="A74" s="8" t="s">
        <v>199</v>
      </c>
      <c r="B74" s="9">
        <v>1400</v>
      </c>
      <c r="C74" s="112">
        <f>SUM('I. Фін результат'!C91)</f>
        <v>7845.34</v>
      </c>
      <c r="D74" s="112">
        <f>SUM('I. Фін результат'!D91)</f>
        <v>9230.0499999999993</v>
      </c>
      <c r="E74" s="112">
        <f>SUM('I. Фін результат'!E91)</f>
        <v>9110.2200000000012</v>
      </c>
      <c r="F74" s="112">
        <f t="shared" ref="F74:F80" si="2">D74</f>
        <v>9230.0499999999993</v>
      </c>
      <c r="G74" s="112">
        <f t="shared" si="1"/>
        <v>119.82999999999811</v>
      </c>
      <c r="H74" s="170">
        <f t="shared" si="0"/>
        <v>101.31533596334663</v>
      </c>
    </row>
    <row r="75" spans="1:8" s="5" customFormat="1" ht="20.100000000000001" customHeight="1">
      <c r="A75" s="8" t="s">
        <v>200</v>
      </c>
      <c r="B75" s="40">
        <v>1401</v>
      </c>
      <c r="C75" s="112">
        <f>SUM('I. Фін результат'!C92)</f>
        <v>5559.61</v>
      </c>
      <c r="D75" s="112">
        <f>SUM('I. Фін результат'!D92)</f>
        <v>6907.93</v>
      </c>
      <c r="E75" s="200">
        <f>SUM('I. Фін результат'!E92)</f>
        <v>5758.22</v>
      </c>
      <c r="F75" s="112">
        <f t="shared" si="2"/>
        <v>6907.93</v>
      </c>
      <c r="G75" s="112">
        <f t="shared" si="1"/>
        <v>1149.71</v>
      </c>
      <c r="H75" s="170">
        <f t="shared" si="0"/>
        <v>119.96641323186678</v>
      </c>
    </row>
    <row r="76" spans="1:8" s="5" customFormat="1" ht="20.100000000000001" customHeight="1">
      <c r="A76" s="8" t="s">
        <v>28</v>
      </c>
      <c r="B76" s="40">
        <v>1402</v>
      </c>
      <c r="C76" s="112">
        <f>SUM('I. Фін результат'!C93)</f>
        <v>2285.73</v>
      </c>
      <c r="D76" s="112">
        <f>SUM('I. Фін результат'!D93)</f>
        <v>2322.12</v>
      </c>
      <c r="E76" s="200">
        <f>SUM('I. Фін результат'!E93)</f>
        <v>3352</v>
      </c>
      <c r="F76" s="112">
        <f t="shared" si="2"/>
        <v>2322.12</v>
      </c>
      <c r="G76" s="112">
        <f t="shared" si="1"/>
        <v>-1029.8800000000001</v>
      </c>
      <c r="H76" s="170">
        <f t="shared" si="0"/>
        <v>69.275656324582329</v>
      </c>
    </row>
    <row r="77" spans="1:8" s="5" customFormat="1" ht="20.100000000000001" customHeight="1">
      <c r="A77" s="8" t="s">
        <v>5</v>
      </c>
      <c r="B77" s="14">
        <v>1410</v>
      </c>
      <c r="C77" s="112">
        <f>SUM('I. Фін результат'!C94)</f>
        <v>9634.84</v>
      </c>
      <c r="D77" s="112">
        <f>SUM('I. Фін результат'!D94)</f>
        <v>10588.84</v>
      </c>
      <c r="E77" s="200">
        <f>SUM('I. Фін результат'!E94)</f>
        <v>10656.02</v>
      </c>
      <c r="F77" s="112">
        <f t="shared" si="2"/>
        <v>10588.84</v>
      </c>
      <c r="G77" s="112">
        <f t="shared" si="1"/>
        <v>-67.180000000000291</v>
      </c>
      <c r="H77" s="170">
        <f t="shared" si="0"/>
        <v>99.369558240318611</v>
      </c>
    </row>
    <row r="78" spans="1:8" s="5" customFormat="1" ht="20.100000000000001" customHeight="1">
      <c r="A78" s="8" t="s">
        <v>6</v>
      </c>
      <c r="B78" s="14">
        <v>1420</v>
      </c>
      <c r="C78" s="112">
        <f>SUM('I. Фін результат'!C95)</f>
        <v>2036.45</v>
      </c>
      <c r="D78" s="112">
        <f>SUM('I. Фін результат'!D95)</f>
        <v>2173.86</v>
      </c>
      <c r="E78" s="200">
        <f>SUM('I. Фін результат'!E95)</f>
        <v>2344.3200000000002</v>
      </c>
      <c r="F78" s="112">
        <f t="shared" si="2"/>
        <v>2173.86</v>
      </c>
      <c r="G78" s="112">
        <f t="shared" si="1"/>
        <v>-170.46000000000004</v>
      </c>
      <c r="H78" s="170">
        <f t="shared" si="0"/>
        <v>92.728808353808361</v>
      </c>
    </row>
    <row r="79" spans="1:8" s="5" customFormat="1" ht="20.100000000000001" customHeight="1">
      <c r="A79" s="8" t="s">
        <v>7</v>
      </c>
      <c r="B79" s="14">
        <v>1430</v>
      </c>
      <c r="C79" s="120"/>
      <c r="D79" s="120">
        <f>SUM('I. Фін результат'!D96)</f>
        <v>1371.63</v>
      </c>
      <c r="E79" s="120">
        <f>SUM('I. Фін результат'!E96)</f>
        <v>1000</v>
      </c>
      <c r="F79" s="112">
        <f t="shared" si="2"/>
        <v>1371.63</v>
      </c>
      <c r="G79" s="112">
        <f t="shared" si="1"/>
        <v>371.63000000000011</v>
      </c>
      <c r="H79" s="170">
        <f t="shared" si="0"/>
        <v>137.16300000000001</v>
      </c>
    </row>
    <row r="80" spans="1:8" s="5" customFormat="1" ht="20.100000000000001" customHeight="1">
      <c r="A80" s="8" t="s">
        <v>29</v>
      </c>
      <c r="B80" s="14">
        <v>1440</v>
      </c>
      <c r="C80" s="112">
        <f>SUM('I. Фін результат'!C97)</f>
        <v>0</v>
      </c>
      <c r="D80" s="112">
        <f>SUM('I. Фін результат'!D97)</f>
        <v>11.7</v>
      </c>
      <c r="E80" s="112">
        <f>SUM('I. Фін результат'!E97)</f>
        <v>7</v>
      </c>
      <c r="F80" s="112">
        <f t="shared" si="2"/>
        <v>11.7</v>
      </c>
      <c r="G80" s="112">
        <f t="shared" si="1"/>
        <v>4.6999999999999993</v>
      </c>
      <c r="H80" s="170">
        <f t="shared" si="0"/>
        <v>167.14285714285714</v>
      </c>
    </row>
    <row r="81" spans="1:8" s="5" customFormat="1" ht="20.100000000000001" customHeight="1" thickBot="1">
      <c r="A81" s="10" t="s">
        <v>53</v>
      </c>
      <c r="B81" s="14">
        <v>1450</v>
      </c>
      <c r="C81" s="121">
        <f>SUM(C74,C77,C78,C79,C80)</f>
        <v>19516.63</v>
      </c>
      <c r="D81" s="121">
        <f>SUM(D74,D77,D78,D79,D80)</f>
        <v>23376.080000000002</v>
      </c>
      <c r="E81" s="121">
        <f>SUM(E74,E77,E78,E79,E80)</f>
        <v>23117.56</v>
      </c>
      <c r="F81" s="121">
        <f>SUM(F74,F77,F78,F79,F80)</f>
        <v>23376.080000000002</v>
      </c>
      <c r="G81" s="122">
        <f t="shared" si="1"/>
        <v>258.52000000000044</v>
      </c>
      <c r="H81" s="171">
        <f t="shared" si="0"/>
        <v>101.11828410956866</v>
      </c>
    </row>
    <row r="82" spans="1:8" s="5" customFormat="1" ht="19.5" thickBot="1">
      <c r="A82" s="277" t="s">
        <v>125</v>
      </c>
      <c r="B82" s="278"/>
      <c r="C82" s="278"/>
      <c r="D82" s="278"/>
      <c r="E82" s="278"/>
      <c r="F82" s="278"/>
      <c r="G82" s="278"/>
      <c r="H82" s="279"/>
    </row>
    <row r="83" spans="1:8" s="5" customFormat="1">
      <c r="A83" s="264" t="s">
        <v>124</v>
      </c>
      <c r="B83" s="265"/>
      <c r="C83" s="265"/>
      <c r="D83" s="265"/>
      <c r="E83" s="265"/>
      <c r="F83" s="265"/>
      <c r="G83" s="265"/>
      <c r="H83" s="266"/>
    </row>
    <row r="84" spans="1:8" s="5" customFormat="1" ht="37.700000000000003" customHeight="1">
      <c r="A84" s="149" t="s">
        <v>55</v>
      </c>
      <c r="B84" s="134">
        <v>2000</v>
      </c>
      <c r="C84" s="120">
        <f>SUM('ІІ. Розр. з бюджетом'!C7)</f>
        <v>0</v>
      </c>
      <c r="D84" s="120" t="str">
        <f>'ІІ. Розр. з бюджетом'!D7</f>
        <v>-</v>
      </c>
      <c r="E84" s="120">
        <f>'ІІ. Розр. з бюджетом'!E7</f>
        <v>0</v>
      </c>
      <c r="F84" s="120" t="str">
        <f>'ІІ. Розр. з бюджетом'!F7</f>
        <v>-</v>
      </c>
      <c r="G84" s="120" t="e">
        <f t="shared" ref="G84:G94" si="3">F84-E84</f>
        <v>#VALUE!</v>
      </c>
      <c r="H84" s="170" t="e">
        <f t="shared" ref="H84:H135" si="4">(F84/E84)*100</f>
        <v>#VALUE!</v>
      </c>
    </row>
    <row r="85" spans="1:8" s="5" customFormat="1" ht="39.75" customHeight="1">
      <c r="A85" s="47" t="s">
        <v>268</v>
      </c>
      <c r="B85" s="6">
        <v>2010</v>
      </c>
      <c r="C85" s="173">
        <f>SUM(C86:C87)</f>
        <v>0</v>
      </c>
      <c r="D85" s="173">
        <f>SUM(D86:D87)</f>
        <v>0</v>
      </c>
      <c r="E85" s="173">
        <f>SUM(E86:E87)</f>
        <v>0</v>
      </c>
      <c r="F85" s="173">
        <f>SUM(F86:F87)</f>
        <v>0</v>
      </c>
      <c r="G85" s="112">
        <f t="shared" si="3"/>
        <v>0</v>
      </c>
      <c r="H85" s="170" t="e">
        <f t="shared" si="4"/>
        <v>#DIV/0!</v>
      </c>
    </row>
    <row r="86" spans="1:8" s="5" customFormat="1" ht="40.700000000000003" customHeight="1">
      <c r="A86" s="8" t="s">
        <v>149</v>
      </c>
      <c r="B86" s="6">
        <v>2011</v>
      </c>
      <c r="C86" s="120" t="str">
        <f>'ІІ. Розр. з бюджетом'!C9</f>
        <v>(    )</v>
      </c>
      <c r="D86" s="120" t="str">
        <f>'ІІ. Розр. з бюджетом'!D9</f>
        <v>(    )</v>
      </c>
      <c r="E86" s="120" t="str">
        <f>'ІІ. Розр. з бюджетом'!E9</f>
        <v>(    )</v>
      </c>
      <c r="F86" s="120" t="str">
        <f>'ІІ. Розр. з бюджетом'!F9</f>
        <v>(    )</v>
      </c>
      <c r="G86" s="112" t="e">
        <f t="shared" si="3"/>
        <v>#VALUE!</v>
      </c>
      <c r="H86" s="170" t="e">
        <f t="shared" si="4"/>
        <v>#VALUE!</v>
      </c>
    </row>
    <row r="87" spans="1:8" s="5" customFormat="1" ht="54" customHeight="1">
      <c r="A87" s="8" t="s">
        <v>395</v>
      </c>
      <c r="B87" s="6">
        <v>2012</v>
      </c>
      <c r="C87" s="120" t="str">
        <f>'ІІ. Розр. з бюджетом'!C10</f>
        <v>(    )</v>
      </c>
      <c r="D87" s="120" t="str">
        <f>'ІІ. Розр. з бюджетом'!D10</f>
        <v>(    )</v>
      </c>
      <c r="E87" s="120" t="str">
        <f>'ІІ. Розр. з бюджетом'!E10</f>
        <v>(    )</v>
      </c>
      <c r="F87" s="120" t="str">
        <f>'ІІ. Розр. з бюджетом'!F10</f>
        <v>(    )</v>
      </c>
      <c r="G87" s="112" t="e">
        <f t="shared" si="3"/>
        <v>#VALUE!</v>
      </c>
      <c r="H87" s="170" t="e">
        <f t="shared" si="4"/>
        <v>#VALUE!</v>
      </c>
    </row>
    <row r="88" spans="1:8" s="5" customFormat="1">
      <c r="A88" s="8" t="s">
        <v>133</v>
      </c>
      <c r="B88" s="6" t="s">
        <v>156</v>
      </c>
      <c r="C88" s="120" t="str">
        <f>'ІІ. Розр. з бюджетом'!C11</f>
        <v>(    )</v>
      </c>
      <c r="D88" s="120" t="str">
        <f>'ІІ. Розр. з бюджетом'!D11</f>
        <v>(    )</v>
      </c>
      <c r="E88" s="120" t="str">
        <f>'ІІ. Розр. з бюджетом'!E11</f>
        <v>(    )</v>
      </c>
      <c r="F88" s="120" t="str">
        <f>'ІІ. Розр. з бюджетом'!F11</f>
        <v>(    )</v>
      </c>
      <c r="G88" s="123" t="e">
        <f t="shared" si="3"/>
        <v>#VALUE!</v>
      </c>
      <c r="H88" s="170" t="e">
        <f t="shared" si="4"/>
        <v>#VALUE!</v>
      </c>
    </row>
    <row r="89" spans="1:8" s="5" customFormat="1">
      <c r="A89" s="8" t="s">
        <v>142</v>
      </c>
      <c r="B89" s="6">
        <v>2020</v>
      </c>
      <c r="C89" s="120">
        <f>'ІІ. Розр. з бюджетом'!C12</f>
        <v>0</v>
      </c>
      <c r="D89" s="120">
        <f>'ІІ. Розр. з бюджетом'!D12</f>
        <v>0</v>
      </c>
      <c r="E89" s="120">
        <f>'ІІ. Розр. з бюджетом'!E12</f>
        <v>0</v>
      </c>
      <c r="F89" s="120">
        <f>'ІІ. Розр. з бюджетом'!F12</f>
        <v>0</v>
      </c>
      <c r="G89" s="112">
        <f t="shared" si="3"/>
        <v>0</v>
      </c>
      <c r="H89" s="170" t="e">
        <f t="shared" si="4"/>
        <v>#DIV/0!</v>
      </c>
    </row>
    <row r="90" spans="1:8" s="5" customFormat="1">
      <c r="A90" s="47" t="s">
        <v>65</v>
      </c>
      <c r="B90" s="6">
        <v>2030</v>
      </c>
      <c r="C90" s="120" t="str">
        <f>'ІІ. Розр. з бюджетом'!C13</f>
        <v>(    )</v>
      </c>
      <c r="D90" s="120" t="str">
        <f>'ІІ. Розр. з бюджетом'!D13</f>
        <v>(    )</v>
      </c>
      <c r="E90" s="120" t="str">
        <f>'ІІ. Розр. з бюджетом'!E13</f>
        <v>(    )</v>
      </c>
      <c r="F90" s="120" t="str">
        <f>'ІІ. Розр. з бюджетом'!F13</f>
        <v>(    )</v>
      </c>
      <c r="G90" s="112" t="e">
        <f t="shared" si="3"/>
        <v>#VALUE!</v>
      </c>
      <c r="H90" s="170" t="e">
        <f t="shared" si="4"/>
        <v>#VALUE!</v>
      </c>
    </row>
    <row r="91" spans="1:8" s="5" customFormat="1">
      <c r="A91" s="47" t="s">
        <v>27</v>
      </c>
      <c r="B91" s="6">
        <v>2040</v>
      </c>
      <c r="C91" s="120" t="str">
        <f>'ІІ. Розр. з бюджетом'!C15</f>
        <v>(    )</v>
      </c>
      <c r="D91" s="120" t="str">
        <f>'ІІ. Розр. з бюджетом'!D15</f>
        <v>(    )</v>
      </c>
      <c r="E91" s="120" t="str">
        <f>'ІІ. Розр. з бюджетом'!E15</f>
        <v>(    )</v>
      </c>
      <c r="F91" s="120" t="str">
        <f>'ІІ. Розр. з бюджетом'!F15</f>
        <v>(    )</v>
      </c>
      <c r="G91" s="112" t="e">
        <f t="shared" si="3"/>
        <v>#VALUE!</v>
      </c>
      <c r="H91" s="170" t="e">
        <f t="shared" si="4"/>
        <v>#VALUE!</v>
      </c>
    </row>
    <row r="92" spans="1:8" s="5" customFormat="1">
      <c r="A92" s="47" t="s">
        <v>251</v>
      </c>
      <c r="B92" s="6">
        <v>2050</v>
      </c>
      <c r="C92" s="120" t="str">
        <f>'ІІ. Розр. з бюджетом'!C16</f>
        <v>(    )</v>
      </c>
      <c r="D92" s="120" t="str">
        <f>'ІІ. Розр. з бюджетом'!D16</f>
        <v>(    )</v>
      </c>
      <c r="E92" s="120" t="str">
        <f>'ІІ. Розр. з бюджетом'!E16</f>
        <v>(    )</v>
      </c>
      <c r="F92" s="120" t="str">
        <f>'ІІ. Розр. з бюджетом'!F16</f>
        <v>(    )</v>
      </c>
      <c r="G92" s="112" t="e">
        <f t="shared" si="3"/>
        <v>#VALUE!</v>
      </c>
      <c r="H92" s="170" t="e">
        <f t="shared" si="4"/>
        <v>#VALUE!</v>
      </c>
    </row>
    <row r="93" spans="1:8" s="5" customFormat="1">
      <c r="A93" s="47" t="s">
        <v>252</v>
      </c>
      <c r="B93" s="6">
        <v>2060</v>
      </c>
      <c r="C93" s="120" t="str">
        <f>'ІІ. Розр. з бюджетом'!C17</f>
        <v>(    )</v>
      </c>
      <c r="D93" s="120" t="str">
        <f>'ІІ. Розр. з бюджетом'!D17</f>
        <v>(    )</v>
      </c>
      <c r="E93" s="120" t="str">
        <f>'ІІ. Розр. з бюджетом'!E17</f>
        <v>(    )</v>
      </c>
      <c r="F93" s="120" t="str">
        <f>'ІІ. Розр. з бюджетом'!F17</f>
        <v>(    )</v>
      </c>
      <c r="G93" s="112" t="e">
        <f t="shared" si="3"/>
        <v>#VALUE!</v>
      </c>
      <c r="H93" s="170" t="e">
        <f t="shared" si="4"/>
        <v>#VALUE!</v>
      </c>
    </row>
    <row r="94" spans="1:8" s="5" customFormat="1" ht="41.45" customHeight="1">
      <c r="A94" s="47" t="s">
        <v>56</v>
      </c>
      <c r="B94" s="6">
        <v>2070</v>
      </c>
      <c r="C94" s="126">
        <f>SUM(C84,C85,C89,C90,C91,C92,C93)+C67</f>
        <v>330.19999999999766</v>
      </c>
      <c r="D94" s="126">
        <f>SUM(D84,D85,D89,D90,D91,D92,D93)+D67</f>
        <v>4.8999999999991815</v>
      </c>
      <c r="E94" s="126">
        <f>SUM(E84,E85,E89,E90,E91,E92,E93)+E67</f>
        <v>6.0000000000021831</v>
      </c>
      <c r="F94" s="126">
        <v>19.3</v>
      </c>
      <c r="G94" s="112">
        <f t="shared" si="3"/>
        <v>13.299999999997818</v>
      </c>
      <c r="H94" s="170">
        <f>F94/E94*100%</f>
        <v>3.2166666666654962</v>
      </c>
    </row>
    <row r="95" spans="1:8" s="5" customFormat="1" ht="21.75" customHeight="1">
      <c r="A95" s="274" t="s">
        <v>379</v>
      </c>
      <c r="B95" s="275"/>
      <c r="C95" s="275"/>
      <c r="D95" s="275"/>
      <c r="E95" s="275"/>
      <c r="F95" s="275"/>
      <c r="G95" s="275"/>
      <c r="H95" s="276"/>
    </row>
    <row r="96" spans="1:8" s="5" customFormat="1" ht="41.45" customHeight="1">
      <c r="A96" s="71" t="s">
        <v>371</v>
      </c>
      <c r="B96" s="6">
        <v>2110</v>
      </c>
      <c r="C96" s="122">
        <f>'ІІ. Розр. з бюджетом'!C20</f>
        <v>0</v>
      </c>
      <c r="D96" s="122">
        <f>'ІІ. Розр. з бюджетом'!D20</f>
        <v>0</v>
      </c>
      <c r="E96" s="122">
        <f>'ІІ. Розр. з бюджетом'!E20</f>
        <v>0</v>
      </c>
      <c r="F96" s="122">
        <f>'ІІ. Розр. з бюджетом'!F20</f>
        <v>0</v>
      </c>
      <c r="G96" s="122">
        <f t="shared" ref="G96:G107" si="5">F96-E96</f>
        <v>0</v>
      </c>
      <c r="H96" s="171" t="e">
        <f t="shared" si="4"/>
        <v>#DIV/0!</v>
      </c>
    </row>
    <row r="97" spans="1:8" s="5" customFormat="1">
      <c r="A97" s="8" t="s">
        <v>275</v>
      </c>
      <c r="B97" s="6">
        <v>2111</v>
      </c>
      <c r="C97" s="112"/>
      <c r="D97" s="112">
        <f>'ІІ. Розр. з бюджетом'!D21</f>
        <v>0</v>
      </c>
      <c r="E97" s="122">
        <f>'ІІ. Розр. з бюджетом'!E21</f>
        <v>0</v>
      </c>
      <c r="F97" s="112">
        <f>'ІІ. Розр. з бюджетом'!F21</f>
        <v>0</v>
      </c>
      <c r="G97" s="112">
        <f t="shared" si="5"/>
        <v>0</v>
      </c>
      <c r="H97" s="170" t="e">
        <f t="shared" si="4"/>
        <v>#DIV/0!</v>
      </c>
    </row>
    <row r="98" spans="1:8" s="5" customFormat="1" ht="37.5">
      <c r="A98" s="8" t="s">
        <v>372</v>
      </c>
      <c r="B98" s="6">
        <v>2112</v>
      </c>
      <c r="C98" s="112">
        <f>'ІІ. Розр. з бюджетом'!C22</f>
        <v>0</v>
      </c>
      <c r="D98" s="112">
        <f>'ІІ. Розр. з бюджетом'!D22</f>
        <v>0</v>
      </c>
      <c r="E98" s="112">
        <f>'ІІ. Розр. з бюджетом'!E22</f>
        <v>0</v>
      </c>
      <c r="F98" s="112">
        <f>'ІІ. Розр. з бюджетом'!F22</f>
        <v>0</v>
      </c>
      <c r="G98" s="112">
        <f t="shared" si="5"/>
        <v>0</v>
      </c>
      <c r="H98" s="170" t="e">
        <f t="shared" si="4"/>
        <v>#DIV/0!</v>
      </c>
    </row>
    <row r="99" spans="1:8" s="5" customFormat="1" ht="19.7" customHeight="1">
      <c r="A99" s="47" t="s">
        <v>373</v>
      </c>
      <c r="B99" s="7">
        <v>2113</v>
      </c>
      <c r="C99" s="112" t="str">
        <f>'ІІ. Розр. з бюджетом'!C23</f>
        <v>(    )</v>
      </c>
      <c r="D99" s="112" t="str">
        <f>'ІІ. Розр. з бюджетом'!D23</f>
        <v>(    )</v>
      </c>
      <c r="E99" s="112" t="str">
        <f>'ІІ. Розр. з бюджетом'!E23</f>
        <v>(    )</v>
      </c>
      <c r="F99" s="112" t="str">
        <f>'ІІ. Розр. з бюджетом'!F23</f>
        <v>(    )</v>
      </c>
      <c r="G99" s="112" t="e">
        <f t="shared" si="5"/>
        <v>#VALUE!</v>
      </c>
      <c r="H99" s="170" t="e">
        <f t="shared" si="4"/>
        <v>#VALUE!</v>
      </c>
    </row>
    <row r="100" spans="1:8" s="5" customFormat="1">
      <c r="A100" s="47" t="s">
        <v>78</v>
      </c>
      <c r="B100" s="7">
        <v>2114</v>
      </c>
      <c r="C100" s="112">
        <f>'ІІ. Розр. з бюджетом'!C24</f>
        <v>0</v>
      </c>
      <c r="D100" s="112">
        <f>'ІІ. Розр. з бюджетом'!D24</f>
        <v>0</v>
      </c>
      <c r="E100" s="112">
        <f>'ІІ. Розр. з бюджетом'!E24</f>
        <v>0</v>
      </c>
      <c r="F100" s="112">
        <f>'ІІ. Розр. з бюджетом'!F24</f>
        <v>0</v>
      </c>
      <c r="G100" s="112"/>
      <c r="H100" s="170" t="e">
        <f t="shared" si="4"/>
        <v>#DIV/0!</v>
      </c>
    </row>
    <row r="101" spans="1:8" s="5" customFormat="1" ht="37.5">
      <c r="A101" s="47" t="s">
        <v>374</v>
      </c>
      <c r="B101" s="7">
        <v>2115</v>
      </c>
      <c r="C101" s="112">
        <f>'ІІ. Розр. з бюджетом'!C25</f>
        <v>0</v>
      </c>
      <c r="D101" s="112">
        <f>'ІІ. Розр. з бюджетом'!D25</f>
        <v>0</v>
      </c>
      <c r="E101" s="112">
        <f>'ІІ. Розр. з бюджетом'!E25</f>
        <v>0</v>
      </c>
      <c r="F101" s="112">
        <f>'ІІ. Розр. з бюджетом'!F25</f>
        <v>0</v>
      </c>
      <c r="G101" s="112"/>
      <c r="H101" s="170" t="e">
        <f t="shared" si="4"/>
        <v>#DIV/0!</v>
      </c>
    </row>
    <row r="102" spans="1:8" s="5" customFormat="1">
      <c r="A102" s="47" t="s">
        <v>93</v>
      </c>
      <c r="B102" s="7">
        <v>2116</v>
      </c>
      <c r="C102" s="112">
        <f>'ІІ. Розр. з бюджетом'!C26</f>
        <v>0</v>
      </c>
      <c r="D102" s="112">
        <f>'ІІ. Розр. з бюджетом'!D26</f>
        <v>0</v>
      </c>
      <c r="E102" s="112">
        <f>'ІІ. Розр. з бюджетом'!E26</f>
        <v>0</v>
      </c>
      <c r="F102" s="112">
        <f>'ІІ. Розр. з бюджетом'!F26</f>
        <v>0</v>
      </c>
      <c r="G102" s="112"/>
      <c r="H102" s="170" t="e">
        <f t="shared" si="4"/>
        <v>#DIV/0!</v>
      </c>
    </row>
    <row r="103" spans="1:8" s="5" customFormat="1">
      <c r="A103" s="47" t="s">
        <v>396</v>
      </c>
      <c r="B103" s="7">
        <v>2117</v>
      </c>
      <c r="C103" s="112">
        <f>'ІІ. Розр. з бюджетом'!C27</f>
        <v>0</v>
      </c>
      <c r="D103" s="112">
        <f>'ІІ. Розр. з бюджетом'!D27</f>
        <v>0</v>
      </c>
      <c r="E103" s="112">
        <f>'ІІ. Розр. з бюджетом'!E27</f>
        <v>0</v>
      </c>
      <c r="F103" s="112">
        <f>'ІІ. Розр. з бюджетом'!F27</f>
        <v>0</v>
      </c>
      <c r="G103" s="112"/>
      <c r="H103" s="170" t="e">
        <f t="shared" si="4"/>
        <v>#DIV/0!</v>
      </c>
    </row>
    <row r="104" spans="1:8" s="5" customFormat="1" ht="21.75" customHeight="1">
      <c r="A104" s="71" t="s">
        <v>375</v>
      </c>
      <c r="B104" s="52">
        <v>2120</v>
      </c>
      <c r="C104" s="142">
        <f>'ІІ. Розр. з бюджетом'!C30</f>
        <v>0</v>
      </c>
      <c r="D104" s="142">
        <f>'ІІ. Розр. з бюджетом'!D30</f>
        <v>0</v>
      </c>
      <c r="E104" s="142">
        <f>'ІІ. Розр. з бюджетом'!E30</f>
        <v>0</v>
      </c>
      <c r="F104" s="142">
        <f>'ІІ. Розр. з бюджетом'!F30</f>
        <v>0</v>
      </c>
      <c r="G104" s="122">
        <f t="shared" si="5"/>
        <v>0</v>
      </c>
      <c r="H104" s="171" t="e">
        <f t="shared" si="4"/>
        <v>#DIV/0!</v>
      </c>
    </row>
    <row r="105" spans="1:8" s="5" customFormat="1" ht="37.5">
      <c r="A105" s="71" t="s">
        <v>376</v>
      </c>
      <c r="B105" s="52">
        <v>2130</v>
      </c>
      <c r="C105" s="142">
        <f>'ІІ. Розр. з бюджетом'!C35</f>
        <v>0</v>
      </c>
      <c r="D105" s="142">
        <f>'ІІ. Розр. з бюджетом'!D35</f>
        <v>0</v>
      </c>
      <c r="E105" s="142">
        <f>'ІІ. Розр. з бюджетом'!E35</f>
        <v>0</v>
      </c>
      <c r="F105" s="142">
        <f>'ІІ. Розр. з бюджетом'!F35</f>
        <v>0</v>
      </c>
      <c r="G105" s="122">
        <f t="shared" si="5"/>
        <v>0</v>
      </c>
      <c r="H105" s="171" t="e">
        <f t="shared" si="4"/>
        <v>#DIV/0!</v>
      </c>
    </row>
    <row r="106" spans="1:8" s="5" customFormat="1" ht="60.75" customHeight="1">
      <c r="A106" s="87" t="s">
        <v>397</v>
      </c>
      <c r="B106" s="7">
        <v>2131</v>
      </c>
      <c r="C106" s="120">
        <f>'ІІ. Розр. з бюджетом'!C36</f>
        <v>0</v>
      </c>
      <c r="D106" s="120">
        <f>'ІІ. Розр. з бюджетом'!D36</f>
        <v>0</v>
      </c>
      <c r="E106" s="120">
        <f>'ІІ. Розр. з бюджетом'!E36</f>
        <v>0</v>
      </c>
      <c r="F106" s="120">
        <f>'ІІ. Розр. з бюджетом'!F36</f>
        <v>0</v>
      </c>
      <c r="G106" s="112">
        <f t="shared" si="5"/>
        <v>0</v>
      </c>
      <c r="H106" s="170" t="e">
        <f t="shared" si="4"/>
        <v>#DIV/0!</v>
      </c>
    </row>
    <row r="107" spans="1:8" s="5" customFormat="1" ht="19.7" customHeight="1">
      <c r="A107" s="87" t="s">
        <v>377</v>
      </c>
      <c r="B107" s="7">
        <v>2133</v>
      </c>
      <c r="C107" s="120">
        <f>'ІІ. Розр. з бюджетом'!C38</f>
        <v>0</v>
      </c>
      <c r="D107" s="120">
        <f>'ІІ. Розр. з бюджетом'!D38</f>
        <v>0</v>
      </c>
      <c r="E107" s="120">
        <f>'ІІ. Розр. з бюджетом'!E38</f>
        <v>0</v>
      </c>
      <c r="F107" s="120">
        <f>'ІІ. Розр. з бюджетом'!F38</f>
        <v>0</v>
      </c>
      <c r="G107" s="112">
        <f t="shared" si="5"/>
        <v>0</v>
      </c>
      <c r="H107" s="170" t="e">
        <f t="shared" si="4"/>
        <v>#DIV/0!</v>
      </c>
    </row>
    <row r="108" spans="1:8" s="5" customFormat="1" ht="22.7" customHeight="1" thickBot="1">
      <c r="A108" s="86" t="s">
        <v>378</v>
      </c>
      <c r="B108" s="7">
        <v>2200</v>
      </c>
      <c r="C108" s="142">
        <f>'ІІ. Розр. з бюджетом'!C43</f>
        <v>0</v>
      </c>
      <c r="D108" s="142">
        <f>'ІІ. Розр. з бюджетом'!D43</f>
        <v>0</v>
      </c>
      <c r="E108" s="142">
        <f>'ІІ. Розр. з бюджетом'!E43</f>
        <v>0</v>
      </c>
      <c r="F108" s="142">
        <f>'ІІ. Розр. з бюджетом'!F43</f>
        <v>0</v>
      </c>
      <c r="G108" s="122"/>
      <c r="H108" s="171" t="e">
        <f t="shared" si="4"/>
        <v>#DIV/0!</v>
      </c>
    </row>
    <row r="109" spans="1:8" s="5" customFormat="1" ht="19.5" thickBot="1">
      <c r="A109" s="277" t="s">
        <v>309</v>
      </c>
      <c r="B109" s="278"/>
      <c r="C109" s="278"/>
      <c r="D109" s="278"/>
      <c r="E109" s="278"/>
      <c r="F109" s="278"/>
      <c r="G109" s="278"/>
      <c r="H109" s="279"/>
    </row>
    <row r="110" spans="1:8" s="5" customFormat="1" ht="20.100000000000001" customHeight="1">
      <c r="A110" s="128" t="s">
        <v>306</v>
      </c>
      <c r="B110" s="9">
        <v>3405</v>
      </c>
      <c r="C110" s="142">
        <f>'ІІІ. Рух грош. коштів'!C69</f>
        <v>0</v>
      </c>
      <c r="D110" s="142">
        <f>'ІІІ. Рух грош. коштів'!D69</f>
        <v>0</v>
      </c>
      <c r="E110" s="142">
        <f>'ІІІ. Рух грош. коштів'!E69</f>
        <v>0</v>
      </c>
      <c r="F110" s="142">
        <f>'ІІІ. Рух грош. коштів'!F69</f>
        <v>0</v>
      </c>
      <c r="G110" s="122">
        <f t="shared" ref="G110:G116" si="6">F110-E110</f>
        <v>0</v>
      </c>
      <c r="H110" s="171" t="e">
        <f t="shared" si="4"/>
        <v>#DIV/0!</v>
      </c>
    </row>
    <row r="111" spans="1:8" s="5" customFormat="1" ht="20.100000000000001" customHeight="1">
      <c r="A111" s="87" t="s">
        <v>368</v>
      </c>
      <c r="B111" s="148">
        <v>3030</v>
      </c>
      <c r="C111" s="120">
        <f>'ІІІ. Рух грош. коштів'!C11</f>
        <v>19516.599999999999</v>
      </c>
      <c r="D111" s="198">
        <f>'ІІІ. Рух грош. коштів'!D11</f>
        <v>21992.799999999999</v>
      </c>
      <c r="E111" s="120">
        <f>'ІІІ. Рух грош. коштів'!E11</f>
        <v>22092.5</v>
      </c>
      <c r="F111" s="120">
        <f>'ІІІ. Рух грош. коштів'!F11</f>
        <v>21992.799999999999</v>
      </c>
      <c r="G111" s="122"/>
      <c r="H111" s="170">
        <f t="shared" si="4"/>
        <v>99.548715627475389</v>
      </c>
    </row>
    <row r="112" spans="1:8" s="5" customFormat="1">
      <c r="A112" s="87" t="s">
        <v>299</v>
      </c>
      <c r="B112" s="148">
        <v>3195</v>
      </c>
      <c r="C112" s="120">
        <f>'ІІІ. Рух грош. коштів'!C12</f>
        <v>0</v>
      </c>
      <c r="D112" s="120">
        <f>'ІІІ. Рух грош. коштів'!D12</f>
        <v>0</v>
      </c>
      <c r="E112" s="120">
        <f>'ІІІ. Рух грош. коштів'!E12</f>
        <v>0</v>
      </c>
      <c r="F112" s="120">
        <f>'ІІІ. Рух грош. коштів'!F12</f>
        <v>0</v>
      </c>
      <c r="G112" s="112">
        <f t="shared" si="6"/>
        <v>0</v>
      </c>
      <c r="H112" s="170" t="e">
        <f>F112/E112*100%</f>
        <v>#DIV/0!</v>
      </c>
    </row>
    <row r="113" spans="1:8">
      <c r="A113" s="87" t="s">
        <v>126</v>
      </c>
      <c r="B113" s="148">
        <v>3295</v>
      </c>
      <c r="C113" s="120">
        <f>'ІІІ. Рух грош. коштів'!C50</f>
        <v>0</v>
      </c>
      <c r="D113" s="120">
        <f>'ІІІ. Рух грош. коштів'!D50</f>
        <v>0</v>
      </c>
      <c r="E113" s="120">
        <f>'ІІІ. Рух грош. коштів'!E50</f>
        <v>0</v>
      </c>
      <c r="F113" s="120">
        <f>'ІІІ. Рух грош. коштів'!F50</f>
        <v>0</v>
      </c>
      <c r="G113" s="112">
        <f t="shared" si="6"/>
        <v>0</v>
      </c>
      <c r="H113" s="170" t="e">
        <f t="shared" si="4"/>
        <v>#DIV/0!</v>
      </c>
    </row>
    <row r="114" spans="1:8" s="5" customFormat="1">
      <c r="A114" s="87" t="s">
        <v>308</v>
      </c>
      <c r="B114" s="9">
        <v>3395</v>
      </c>
      <c r="C114" s="120">
        <f>'ІІІ. Рух грош. коштів'!C67</f>
        <v>0</v>
      </c>
      <c r="D114" s="120">
        <f>'ІІІ. Рух грош. коштів'!D67</f>
        <v>0</v>
      </c>
      <c r="E114" s="120" t="s">
        <v>458</v>
      </c>
      <c r="F114" s="120">
        <f>'ІІІ. Рух грош. коштів'!F67</f>
        <v>0</v>
      </c>
      <c r="G114" s="112" t="e">
        <f t="shared" si="6"/>
        <v>#VALUE!</v>
      </c>
      <c r="H114" s="170" t="e">
        <f t="shared" si="4"/>
        <v>#VALUE!</v>
      </c>
    </row>
    <row r="115" spans="1:8" s="5" customFormat="1">
      <c r="A115" s="87" t="s">
        <v>129</v>
      </c>
      <c r="B115" s="9">
        <v>3410</v>
      </c>
      <c r="C115" s="120">
        <f>'ІІІ. Рух грош. коштів'!C70</f>
        <v>0</v>
      </c>
      <c r="D115" s="120">
        <f>'ІІІ. Рух грош. коштів'!D70</f>
        <v>0</v>
      </c>
      <c r="E115" s="120">
        <f>'ІІІ. Рух грош. коштів'!E70</f>
        <v>0</v>
      </c>
      <c r="F115" s="120">
        <f>'ІІІ. Рух грош. коштів'!F70</f>
        <v>0</v>
      </c>
      <c r="G115" s="112">
        <f t="shared" si="6"/>
        <v>0</v>
      </c>
      <c r="H115" s="170" t="e">
        <f t="shared" si="4"/>
        <v>#DIV/0!</v>
      </c>
    </row>
    <row r="116" spans="1:8" s="5" customFormat="1" ht="19.5" thickBot="1">
      <c r="A116" s="129" t="s">
        <v>307</v>
      </c>
      <c r="B116" s="9">
        <v>3415</v>
      </c>
      <c r="C116" s="210"/>
      <c r="D116" s="211"/>
      <c r="E116" s="206"/>
      <c r="F116" s="199"/>
      <c r="G116" s="122">
        <f t="shared" si="6"/>
        <v>0</v>
      </c>
      <c r="H116" s="171" t="e">
        <f>F116/E116*100%</f>
        <v>#DIV/0!</v>
      </c>
    </row>
    <row r="117" spans="1:8" s="5" customFormat="1" ht="19.5" thickBot="1">
      <c r="A117" s="280" t="s">
        <v>310</v>
      </c>
      <c r="B117" s="281"/>
      <c r="C117" s="281"/>
      <c r="D117" s="281"/>
      <c r="E117" s="281"/>
      <c r="F117" s="281"/>
      <c r="G117" s="281"/>
      <c r="H117" s="282"/>
    </row>
    <row r="118" spans="1:8" s="5" customFormat="1" ht="20.100000000000001" customHeight="1">
      <c r="A118" s="128" t="s">
        <v>253</v>
      </c>
      <c r="B118" s="130">
        <v>4000</v>
      </c>
      <c r="C118" s="131">
        <f>SUM(C119:C124)</f>
        <v>1703.76</v>
      </c>
      <c r="D118" s="131">
        <f>SUM(D119:D124)</f>
        <v>498120</v>
      </c>
      <c r="E118" s="131">
        <f>SUM(E119:E124)</f>
        <v>498120</v>
      </c>
      <c r="F118" s="131">
        <f>SUM(F119:F124)</f>
        <v>498120</v>
      </c>
      <c r="G118" s="122">
        <f t="shared" ref="G118:G124" si="7">F118-E118</f>
        <v>0</v>
      </c>
      <c r="H118" s="171">
        <f t="shared" si="4"/>
        <v>100</v>
      </c>
    </row>
    <row r="119" spans="1:8" s="5" customFormat="1" ht="20.100000000000001" customHeight="1">
      <c r="A119" s="8" t="s">
        <v>1</v>
      </c>
      <c r="B119" s="66" t="s">
        <v>157</v>
      </c>
      <c r="C119" s="120">
        <f>'IV. Кап. інвестиції'!C7</f>
        <v>0</v>
      </c>
      <c r="D119" s="120">
        <f>'IV. Кап. інвестиції'!D7</f>
        <v>0</v>
      </c>
      <c r="E119" s="120">
        <f>'IV. Кап. інвестиції'!E7</f>
        <v>0</v>
      </c>
      <c r="F119" s="120">
        <f>'IV. Кап. інвестиції'!F7</f>
        <v>0</v>
      </c>
      <c r="G119" s="112">
        <f t="shared" si="7"/>
        <v>0</v>
      </c>
      <c r="H119" s="170" t="e">
        <f t="shared" si="4"/>
        <v>#DIV/0!</v>
      </c>
    </row>
    <row r="120" spans="1:8" s="5" customFormat="1" ht="20.100000000000001" customHeight="1">
      <c r="A120" s="8" t="s">
        <v>2</v>
      </c>
      <c r="B120" s="65">
        <v>4020</v>
      </c>
      <c r="C120" s="120">
        <f>SUM('IV. Кап. інвестиції'!C8)</f>
        <v>1703.76</v>
      </c>
      <c r="D120" s="120">
        <f>SUM('6.2. Інша інфо_2'!Q48)</f>
        <v>498120</v>
      </c>
      <c r="E120" s="120">
        <f>SUM(D120)</f>
        <v>498120</v>
      </c>
      <c r="F120" s="120">
        <f>SUM(D120)</f>
        <v>498120</v>
      </c>
      <c r="G120" s="112">
        <f t="shared" si="7"/>
        <v>0</v>
      </c>
      <c r="H120" s="170">
        <f t="shared" si="4"/>
        <v>100</v>
      </c>
    </row>
    <row r="121" spans="1:8" s="5" customFormat="1" ht="20.100000000000001" customHeight="1">
      <c r="A121" s="8" t="s">
        <v>30</v>
      </c>
      <c r="B121" s="66">
        <v>4030</v>
      </c>
      <c r="C121" s="120">
        <f>'IV. Кап. інвестиції'!C9</f>
        <v>0</v>
      </c>
      <c r="D121" s="120">
        <f>'IV. Кап. інвестиції'!D9</f>
        <v>0</v>
      </c>
      <c r="E121" s="120">
        <f>'IV. Кап. інвестиції'!E9</f>
        <v>0</v>
      </c>
      <c r="F121" s="120">
        <f>'IV. Кап. інвестиції'!F9</f>
        <v>0</v>
      </c>
      <c r="G121" s="112">
        <f t="shared" si="7"/>
        <v>0</v>
      </c>
      <c r="H121" s="170" t="e">
        <f t="shared" si="4"/>
        <v>#DIV/0!</v>
      </c>
    </row>
    <row r="122" spans="1:8" s="5" customFormat="1">
      <c r="A122" s="8" t="s">
        <v>3</v>
      </c>
      <c r="B122" s="65">
        <v>4040</v>
      </c>
      <c r="C122" s="120">
        <f>'IV. Кап. інвестиції'!C10</f>
        <v>0</v>
      </c>
      <c r="D122" s="120">
        <f>'IV. Кап. інвестиції'!D10</f>
        <v>0</v>
      </c>
      <c r="E122" s="120">
        <f>'IV. Кап. інвестиції'!E10</f>
        <v>0</v>
      </c>
      <c r="F122" s="120">
        <f>'IV. Кап. інвестиції'!F10</f>
        <v>0</v>
      </c>
      <c r="G122" s="112">
        <f t="shared" si="7"/>
        <v>0</v>
      </c>
      <c r="H122" s="170" t="e">
        <f t="shared" si="4"/>
        <v>#DIV/0!</v>
      </c>
    </row>
    <row r="123" spans="1:8" s="5" customFormat="1" ht="37.5">
      <c r="A123" s="8" t="s">
        <v>64</v>
      </c>
      <c r="B123" s="66">
        <v>4050</v>
      </c>
      <c r="C123" s="120">
        <f>'IV. Кап. інвестиції'!C11</f>
        <v>0</v>
      </c>
      <c r="D123" s="120">
        <f>'IV. Кап. інвестиції'!D11</f>
        <v>0</v>
      </c>
      <c r="E123" s="120">
        <f>'IV. Кап. інвестиції'!E11</f>
        <v>0</v>
      </c>
      <c r="F123" s="120">
        <f>'IV. Кап. інвестиції'!F11</f>
        <v>0</v>
      </c>
      <c r="G123" s="112"/>
      <c r="H123" s="170" t="e">
        <f t="shared" si="4"/>
        <v>#DIV/0!</v>
      </c>
    </row>
    <row r="124" spans="1:8" s="5" customFormat="1">
      <c r="A124" s="8" t="s">
        <v>264</v>
      </c>
      <c r="B124" s="66">
        <v>4060</v>
      </c>
      <c r="C124" s="120">
        <f>'IV. Кап. інвестиції'!C12</f>
        <v>0</v>
      </c>
      <c r="D124" s="120">
        <f>'IV. Кап. інвестиції'!D12</f>
        <v>0</v>
      </c>
      <c r="E124" s="120">
        <f>'IV. Кап. інвестиції'!E12</f>
        <v>0</v>
      </c>
      <c r="F124" s="120">
        <f>'IV. Кап. інвестиції'!F12</f>
        <v>0</v>
      </c>
      <c r="G124" s="112">
        <f t="shared" si="7"/>
        <v>0</v>
      </c>
      <c r="H124" s="170" t="e">
        <f t="shared" si="4"/>
        <v>#DIV/0!</v>
      </c>
    </row>
    <row r="125" spans="1:8" s="5" customFormat="1" ht="20.100000000000001" customHeight="1">
      <c r="A125" s="86" t="s">
        <v>254</v>
      </c>
      <c r="B125" s="130">
        <v>4000</v>
      </c>
      <c r="C125" s="121">
        <f>SUM(C126:C129)</f>
        <v>1703.76</v>
      </c>
      <c r="D125" s="121">
        <f>SUM(D126:D129)</f>
        <v>498120</v>
      </c>
      <c r="E125" s="121">
        <f>SUM(E126:E129)</f>
        <v>498120</v>
      </c>
      <c r="F125" s="121">
        <f>SUM(F126:F129)</f>
        <v>498120</v>
      </c>
      <c r="G125" s="122">
        <f>F125-E125</f>
        <v>0</v>
      </c>
      <c r="H125" s="171">
        <f t="shared" si="4"/>
        <v>100</v>
      </c>
    </row>
    <row r="126" spans="1:8" s="5" customFormat="1" ht="20.100000000000001" customHeight="1">
      <c r="A126" s="47" t="s">
        <v>398</v>
      </c>
      <c r="B126" s="132" t="s">
        <v>255</v>
      </c>
      <c r="C126" s="190"/>
      <c r="D126" s="190"/>
      <c r="E126" s="120">
        <f>'6.2. Інша інфо_2'!M48</f>
        <v>0</v>
      </c>
      <c r="F126" s="120">
        <f>'6.2. Інша інфо_2'!N48</f>
        <v>0</v>
      </c>
      <c r="G126" s="112">
        <f>F126-E126</f>
        <v>0</v>
      </c>
      <c r="H126" s="170" t="e">
        <f t="shared" si="4"/>
        <v>#DIV/0!</v>
      </c>
    </row>
    <row r="127" spans="1:8" s="5" customFormat="1" ht="20.100000000000001" customHeight="1">
      <c r="A127" s="47" t="s">
        <v>399</v>
      </c>
      <c r="B127" s="132" t="s">
        <v>256</v>
      </c>
      <c r="C127" s="190">
        <f>SUM('IV. Кап. інвестиції'!C8)</f>
        <v>1703.76</v>
      </c>
      <c r="D127" s="190">
        <f>SUM('6.2. Інша інфо_2'!Q48)</f>
        <v>498120</v>
      </c>
      <c r="E127" s="120">
        <f>SUM(D127)</f>
        <v>498120</v>
      </c>
      <c r="F127" s="120">
        <f>SUM(D127)</f>
        <v>498120</v>
      </c>
      <c r="G127" s="112">
        <f>F127-E127</f>
        <v>0</v>
      </c>
      <c r="H127" s="170">
        <f t="shared" si="4"/>
        <v>100</v>
      </c>
    </row>
    <row r="128" spans="1:8" s="5" customFormat="1" ht="20.100000000000001" customHeight="1">
      <c r="A128" s="47" t="s">
        <v>210</v>
      </c>
      <c r="B128" s="132" t="s">
        <v>257</v>
      </c>
      <c r="C128" s="190"/>
      <c r="D128" s="190"/>
      <c r="E128" s="120">
        <f>'6.2. Інша інфо_2'!U48</f>
        <v>0</v>
      </c>
      <c r="F128" s="120">
        <f>'6.2. Інша інфо_2'!V48</f>
        <v>0</v>
      </c>
      <c r="G128" s="112">
        <f>F128-E128</f>
        <v>0</v>
      </c>
      <c r="H128" s="170" t="e">
        <f t="shared" si="4"/>
        <v>#DIV/0!</v>
      </c>
    </row>
    <row r="129" spans="1:8" s="5" customFormat="1" ht="20.100000000000001" customHeight="1" thickBot="1">
      <c r="A129" s="152" t="s">
        <v>400</v>
      </c>
      <c r="B129" s="153" t="s">
        <v>258</v>
      </c>
      <c r="C129" s="191"/>
      <c r="D129" s="191"/>
      <c r="E129" s="127">
        <f>'6.2. Інша інфо_2'!Y48</f>
        <v>0</v>
      </c>
      <c r="F129" s="127">
        <f>'6.2. Інша інфо_2'!Z48</f>
        <v>0</v>
      </c>
      <c r="G129" s="127">
        <f>F129-E129</f>
        <v>0</v>
      </c>
      <c r="H129" s="186" t="e">
        <f t="shared" si="4"/>
        <v>#DIV/0!</v>
      </c>
    </row>
    <row r="130" spans="1:8" s="5" customFormat="1" ht="19.5" thickBot="1">
      <c r="A130" s="267" t="s">
        <v>153</v>
      </c>
      <c r="B130" s="268"/>
      <c r="C130" s="268"/>
      <c r="D130" s="268"/>
      <c r="E130" s="268"/>
      <c r="F130" s="268"/>
      <c r="G130" s="268"/>
      <c r="H130" s="269"/>
    </row>
    <row r="131" spans="1:8" s="5" customFormat="1">
      <c r="A131" s="133" t="s">
        <v>341</v>
      </c>
      <c r="B131" s="134">
        <v>5040</v>
      </c>
      <c r="C131" s="177">
        <f>(C67/C34)*100</f>
        <v>1108.05369127516</v>
      </c>
      <c r="D131" s="177">
        <f>(D67/D34)*100</f>
        <v>18.081180811805098</v>
      </c>
      <c r="E131" s="177">
        <f>(E67/E34)*100</f>
        <v>19.317450096594278</v>
      </c>
      <c r="F131" s="177">
        <f>(F67/F34)*100</f>
        <v>18.081180811805098</v>
      </c>
      <c r="G131" s="124">
        <f>F131-E131</f>
        <v>-1.2362692847891807</v>
      </c>
      <c r="H131" s="170">
        <f>F131/E131*100%</f>
        <v>0.93600246002410337</v>
      </c>
    </row>
    <row r="132" spans="1:8" s="5" customFormat="1">
      <c r="A132" s="133" t="s">
        <v>342</v>
      </c>
      <c r="B132" s="134">
        <v>5020</v>
      </c>
      <c r="C132" s="177" t="e">
        <f>(C67/C143)*100</f>
        <v>#DIV/0!</v>
      </c>
      <c r="D132" s="177" t="e">
        <f>(D67/D143)*100</f>
        <v>#DIV/0!</v>
      </c>
      <c r="E132" s="177" t="e">
        <f>(E67/E143)*100</f>
        <v>#DIV/0!</v>
      </c>
      <c r="F132" s="177" t="e">
        <f>(F67/F143)*100</f>
        <v>#VALUE!</v>
      </c>
      <c r="G132" s="124" t="e">
        <f>F132-E132</f>
        <v>#VALUE!</v>
      </c>
      <c r="H132" s="170" t="e">
        <f t="shared" si="4"/>
        <v>#VALUE!</v>
      </c>
    </row>
    <row r="133" spans="1:8" s="5" customFormat="1">
      <c r="A133" s="87" t="s">
        <v>343</v>
      </c>
      <c r="B133" s="6">
        <v>5030</v>
      </c>
      <c r="C133" s="124" t="e">
        <f>(C67/C149)*100</f>
        <v>#DIV/0!</v>
      </c>
      <c r="D133" s="124" t="e">
        <f>(D67/D149)*100</f>
        <v>#DIV/0!</v>
      </c>
      <c r="E133" s="124" t="e">
        <f>(E67/E149)*100</f>
        <v>#DIV/0!</v>
      </c>
      <c r="F133" s="124" t="e">
        <f>(F67/F149)*100</f>
        <v>#VALUE!</v>
      </c>
      <c r="G133" s="124" t="e">
        <f>F133-E133</f>
        <v>#VALUE!</v>
      </c>
      <c r="H133" s="170" t="e">
        <f t="shared" si="4"/>
        <v>#VALUE!</v>
      </c>
    </row>
    <row r="134" spans="1:8" s="5" customFormat="1">
      <c r="A134" s="135" t="s">
        <v>161</v>
      </c>
      <c r="B134" s="136">
        <v>5110</v>
      </c>
      <c r="C134" s="178" t="e">
        <f>C149/C146</f>
        <v>#DIV/0!</v>
      </c>
      <c r="D134" s="178" t="e">
        <f>D149/D146</f>
        <v>#DIV/0!</v>
      </c>
      <c r="E134" s="178" t="e">
        <f>E149/E146</f>
        <v>#DIV/0!</v>
      </c>
      <c r="F134" s="178" t="e">
        <f>F149/F146</f>
        <v>#VALUE!</v>
      </c>
      <c r="G134" s="124" t="e">
        <f>F134-E134</f>
        <v>#VALUE!</v>
      </c>
      <c r="H134" s="170" t="e">
        <f t="shared" si="4"/>
        <v>#VALUE!</v>
      </c>
    </row>
    <row r="135" spans="1:8" s="5" customFormat="1" ht="21.75" customHeight="1" thickBot="1">
      <c r="A135" s="187" t="s">
        <v>344</v>
      </c>
      <c r="B135" s="188">
        <v>5220</v>
      </c>
      <c r="C135" s="189">
        <f>C140/C139</f>
        <v>0.49573924158500215</v>
      </c>
      <c r="D135" s="189">
        <f>D140/D139</f>
        <v>0.54257973613423849</v>
      </c>
      <c r="E135" s="189">
        <f>E140/E139</f>
        <v>0.54257973613423849</v>
      </c>
      <c r="F135" s="189" t="e">
        <f>F140/F139</f>
        <v>#VALUE!</v>
      </c>
      <c r="G135" s="189" t="e">
        <f>F135-E135</f>
        <v>#VALUE!</v>
      </c>
      <c r="H135" s="186" t="e">
        <f t="shared" si="4"/>
        <v>#VALUE!</v>
      </c>
    </row>
    <row r="136" spans="1:8" s="5" customFormat="1" ht="19.5" thickBot="1">
      <c r="A136" s="277" t="s">
        <v>311</v>
      </c>
      <c r="B136" s="278"/>
      <c r="C136" s="278"/>
      <c r="D136" s="278"/>
      <c r="E136" s="278"/>
      <c r="F136" s="278"/>
      <c r="G136" s="278"/>
      <c r="H136" s="279"/>
    </row>
    <row r="137" spans="1:8" s="5" customFormat="1" ht="20.100000000000001" customHeight="1">
      <c r="A137" s="133" t="s">
        <v>334</v>
      </c>
      <c r="B137" s="134">
        <v>6000</v>
      </c>
      <c r="C137" s="190"/>
      <c r="D137" s="190"/>
      <c r="E137" s="190"/>
      <c r="F137" s="88" t="s">
        <v>393</v>
      </c>
      <c r="G137" s="112">
        <f>D137-C137</f>
        <v>0</v>
      </c>
      <c r="H137" s="170" t="e">
        <f>(D137/C137)*100</f>
        <v>#DIV/0!</v>
      </c>
    </row>
    <row r="138" spans="1:8" s="5" customFormat="1" ht="20.100000000000001" customHeight="1">
      <c r="A138" s="133" t="s">
        <v>335</v>
      </c>
      <c r="B138" s="134">
        <v>6001</v>
      </c>
      <c r="C138" s="207">
        <f>C139-C140</f>
        <v>9468</v>
      </c>
      <c r="D138" s="207">
        <f>D139-D140</f>
        <v>8927.7000000000007</v>
      </c>
      <c r="E138" s="207">
        <f>E139-E140</f>
        <v>8927.7000000000007</v>
      </c>
      <c r="F138" s="88" t="s">
        <v>393</v>
      </c>
      <c r="G138" s="112">
        <f t="shared" ref="G138:G149" si="8">D138-C138</f>
        <v>-540.29999999999927</v>
      </c>
      <c r="H138" s="170">
        <f t="shared" ref="H138:H149" si="9">(D138/C138)*100</f>
        <v>94.293409378960718</v>
      </c>
    </row>
    <row r="139" spans="1:8" s="5" customFormat="1" ht="20.100000000000001" customHeight="1">
      <c r="A139" s="133" t="s">
        <v>336</v>
      </c>
      <c r="B139" s="134">
        <v>6002</v>
      </c>
      <c r="C139" s="190">
        <v>18776</v>
      </c>
      <c r="D139" s="208">
        <v>19517.5</v>
      </c>
      <c r="E139" s="208">
        <f>D139</f>
        <v>19517.5</v>
      </c>
      <c r="F139" s="88" t="s">
        <v>393</v>
      </c>
      <c r="G139" s="112">
        <f t="shared" si="8"/>
        <v>741.5</v>
      </c>
      <c r="H139" s="170">
        <f t="shared" si="9"/>
        <v>103.94919045590115</v>
      </c>
    </row>
    <row r="140" spans="1:8" s="5" customFormat="1" ht="20.100000000000001" customHeight="1">
      <c r="A140" s="133" t="s">
        <v>337</v>
      </c>
      <c r="B140" s="134">
        <v>6003</v>
      </c>
      <c r="C140" s="190">
        <v>9308</v>
      </c>
      <c r="D140" s="208">
        <v>10589.8</v>
      </c>
      <c r="E140" s="208">
        <f>D140</f>
        <v>10589.8</v>
      </c>
      <c r="F140" s="88" t="s">
        <v>393</v>
      </c>
      <c r="G140" s="112">
        <f t="shared" si="8"/>
        <v>1281.7999999999993</v>
      </c>
      <c r="H140" s="170">
        <f t="shared" si="9"/>
        <v>113.77094972067039</v>
      </c>
    </row>
    <row r="141" spans="1:8" s="5" customFormat="1" ht="20.100000000000001" customHeight="1">
      <c r="A141" s="87" t="s">
        <v>338</v>
      </c>
      <c r="B141" s="6">
        <v>6010</v>
      </c>
      <c r="C141" s="190"/>
      <c r="D141" s="190"/>
      <c r="E141" s="190"/>
      <c r="F141" s="88" t="s">
        <v>393</v>
      </c>
      <c r="G141" s="112">
        <f t="shared" si="8"/>
        <v>0</v>
      </c>
      <c r="H141" s="170" t="e">
        <f t="shared" si="9"/>
        <v>#DIV/0!</v>
      </c>
    </row>
    <row r="142" spans="1:8" s="5" customFormat="1">
      <c r="A142" s="87" t="s">
        <v>339</v>
      </c>
      <c r="B142" s="6">
        <v>6011</v>
      </c>
      <c r="C142" s="190">
        <v>9</v>
      </c>
      <c r="D142" s="190">
        <v>10.9</v>
      </c>
      <c r="E142" s="190">
        <f>D142</f>
        <v>10.9</v>
      </c>
      <c r="F142" s="88" t="s">
        <v>393</v>
      </c>
      <c r="G142" s="112">
        <f t="shared" si="8"/>
        <v>1.9000000000000004</v>
      </c>
      <c r="H142" s="170">
        <f t="shared" si="9"/>
        <v>121.11111111111113</v>
      </c>
    </row>
    <row r="143" spans="1:8" s="5" customFormat="1" ht="20.100000000000001" customHeight="1">
      <c r="A143" s="86" t="s">
        <v>192</v>
      </c>
      <c r="B143" s="6">
        <v>6020</v>
      </c>
      <c r="C143" s="192"/>
      <c r="D143" s="192"/>
      <c r="E143" s="192"/>
      <c r="F143" s="88" t="s">
        <v>393</v>
      </c>
      <c r="G143" s="122">
        <f t="shared" si="8"/>
        <v>0</v>
      </c>
      <c r="H143" s="171" t="e">
        <f t="shared" si="9"/>
        <v>#DIV/0!</v>
      </c>
    </row>
    <row r="144" spans="1:8" s="5" customFormat="1" ht="20.100000000000001" customHeight="1">
      <c r="A144" s="87" t="s">
        <v>130</v>
      </c>
      <c r="B144" s="6">
        <v>6030</v>
      </c>
      <c r="C144" s="190"/>
      <c r="D144" s="190"/>
      <c r="E144" s="190"/>
      <c r="F144" s="88" t="s">
        <v>393</v>
      </c>
      <c r="G144" s="112">
        <f t="shared" si="8"/>
        <v>0</v>
      </c>
      <c r="H144" s="170" t="e">
        <f t="shared" si="9"/>
        <v>#DIV/0!</v>
      </c>
    </row>
    <row r="145" spans="1:8" s="5" customFormat="1" ht="20.100000000000001" customHeight="1">
      <c r="A145" s="87" t="s">
        <v>131</v>
      </c>
      <c r="B145" s="6">
        <v>6040</v>
      </c>
      <c r="C145" s="190"/>
      <c r="D145" s="190"/>
      <c r="E145" s="190"/>
      <c r="F145" s="88" t="s">
        <v>393</v>
      </c>
      <c r="G145" s="112">
        <f t="shared" si="8"/>
        <v>0</v>
      </c>
      <c r="H145" s="170" t="e">
        <f t="shared" si="9"/>
        <v>#DIV/0!</v>
      </c>
    </row>
    <row r="146" spans="1:8" s="5" customFormat="1" ht="20.100000000000001" customHeight="1">
      <c r="A146" s="86" t="s">
        <v>193</v>
      </c>
      <c r="B146" s="6">
        <v>6050</v>
      </c>
      <c r="C146" s="165">
        <f>SUM(C144:C145)</f>
        <v>0</v>
      </c>
      <c r="D146" s="165">
        <f>SUM(D144:D145)</f>
        <v>0</v>
      </c>
      <c r="E146" s="165">
        <f>SUM(E144:E145)</f>
        <v>0</v>
      </c>
      <c r="F146" s="88" t="s">
        <v>393</v>
      </c>
      <c r="G146" s="122">
        <f t="shared" si="8"/>
        <v>0</v>
      </c>
      <c r="H146" s="171" t="e">
        <f t="shared" si="9"/>
        <v>#DIV/0!</v>
      </c>
    </row>
    <row r="147" spans="1:8" s="5" customFormat="1" ht="20.100000000000001" customHeight="1">
      <c r="A147" s="87" t="s">
        <v>401</v>
      </c>
      <c r="B147" s="6">
        <v>6060</v>
      </c>
      <c r="C147" s="190"/>
      <c r="D147" s="190"/>
      <c r="E147" s="190"/>
      <c r="F147" s="88" t="s">
        <v>393</v>
      </c>
      <c r="G147" s="112">
        <f t="shared" si="8"/>
        <v>0</v>
      </c>
      <c r="H147" s="170" t="e">
        <f t="shared" si="9"/>
        <v>#DIV/0!</v>
      </c>
    </row>
    <row r="148" spans="1:8" s="5" customFormat="1">
      <c r="A148" s="87" t="s">
        <v>402</v>
      </c>
      <c r="B148" s="6">
        <v>6070</v>
      </c>
      <c r="C148" s="190"/>
      <c r="D148" s="190"/>
      <c r="E148" s="190"/>
      <c r="F148" s="88" t="s">
        <v>393</v>
      </c>
      <c r="G148" s="112">
        <f t="shared" si="8"/>
        <v>0</v>
      </c>
      <c r="H148" s="170" t="e">
        <f t="shared" si="9"/>
        <v>#DIV/0!</v>
      </c>
    </row>
    <row r="149" spans="1:8" s="5" customFormat="1" ht="20.100000000000001" customHeight="1" thickBot="1">
      <c r="A149" s="86" t="s">
        <v>123</v>
      </c>
      <c r="B149" s="6">
        <v>6080</v>
      </c>
      <c r="C149" s="192"/>
      <c r="D149" s="192"/>
      <c r="E149" s="192"/>
      <c r="F149" s="88" t="s">
        <v>393</v>
      </c>
      <c r="G149" s="122">
        <f t="shared" si="8"/>
        <v>0</v>
      </c>
      <c r="H149" s="171" t="e">
        <f t="shared" si="9"/>
        <v>#DIV/0!</v>
      </c>
    </row>
    <row r="150" spans="1:8" s="5" customFormat="1" ht="19.5" thickBot="1">
      <c r="A150" s="280" t="s">
        <v>312</v>
      </c>
      <c r="B150" s="281"/>
      <c r="C150" s="281"/>
      <c r="D150" s="281"/>
      <c r="E150" s="281"/>
      <c r="F150" s="281"/>
      <c r="G150" s="281"/>
      <c r="H150" s="282"/>
    </row>
    <row r="151" spans="1:8" s="5" customFormat="1" ht="20.100000000000001" customHeight="1">
      <c r="A151" s="128" t="s">
        <v>369</v>
      </c>
      <c r="B151" s="137" t="s">
        <v>313</v>
      </c>
      <c r="C151" s="131">
        <f>SUM(C152:C154)</f>
        <v>0</v>
      </c>
      <c r="D151" s="131">
        <f>SUM(D152:D154)</f>
        <v>0</v>
      </c>
      <c r="E151" s="131">
        <f>SUM(E152:E154)</f>
        <v>0</v>
      </c>
      <c r="F151" s="131">
        <f>SUM(F152:F154)</f>
        <v>0</v>
      </c>
      <c r="G151" s="142">
        <f t="shared" ref="G151:G158" si="10">F151-E151</f>
        <v>0</v>
      </c>
      <c r="H151" s="171" t="e">
        <f t="shared" ref="H151:H160" si="11">(F151/E151)*100</f>
        <v>#DIV/0!</v>
      </c>
    </row>
    <row r="152" spans="1:8" s="5" customFormat="1" ht="20.100000000000001" customHeight="1">
      <c r="A152" s="87" t="s">
        <v>403</v>
      </c>
      <c r="B152" s="138" t="s">
        <v>315</v>
      </c>
      <c r="C152" s="193"/>
      <c r="D152" s="193"/>
      <c r="E152" s="120">
        <f>'6.1. Інша інфо_1'!F66</f>
        <v>0</v>
      </c>
      <c r="F152" s="120">
        <f>'6.1. Інша інфо_1'!H66</f>
        <v>0</v>
      </c>
      <c r="G152" s="112">
        <f t="shared" si="10"/>
        <v>0</v>
      </c>
      <c r="H152" s="170" t="e">
        <f t="shared" si="11"/>
        <v>#DIV/0!</v>
      </c>
    </row>
    <row r="153" spans="1:8" s="5" customFormat="1" ht="20.100000000000001" customHeight="1">
      <c r="A153" s="87" t="s">
        <v>404</v>
      </c>
      <c r="B153" s="138" t="s">
        <v>316</v>
      </c>
      <c r="C153" s="193"/>
      <c r="D153" s="193"/>
      <c r="E153" s="120">
        <f>'6.1. Інша інфо_1'!F69</f>
        <v>0</v>
      </c>
      <c r="F153" s="120">
        <f>'6.1. Інша інфо_1'!H69</f>
        <v>0</v>
      </c>
      <c r="G153" s="112">
        <f t="shared" si="10"/>
        <v>0</v>
      </c>
      <c r="H153" s="170" t="e">
        <f t="shared" si="11"/>
        <v>#DIV/0!</v>
      </c>
    </row>
    <row r="154" spans="1:8" s="5" customFormat="1" ht="20.100000000000001" customHeight="1">
      <c r="A154" s="87" t="s">
        <v>405</v>
      </c>
      <c r="B154" s="138" t="s">
        <v>317</v>
      </c>
      <c r="C154" s="193"/>
      <c r="D154" s="193"/>
      <c r="E154" s="120">
        <f>'6.1. Інша інфо_1'!F72</f>
        <v>0</v>
      </c>
      <c r="F154" s="120">
        <f>'6.1. Інша інфо_1'!H72</f>
        <v>0</v>
      </c>
      <c r="G154" s="112">
        <f t="shared" si="10"/>
        <v>0</v>
      </c>
      <c r="H154" s="170" t="e">
        <f t="shared" si="11"/>
        <v>#DIV/0!</v>
      </c>
    </row>
    <row r="155" spans="1:8" s="5" customFormat="1" ht="20.100000000000001" customHeight="1">
      <c r="A155" s="86" t="s">
        <v>370</v>
      </c>
      <c r="B155" s="138" t="s">
        <v>314</v>
      </c>
      <c r="C155" s="121">
        <f>SUM(C156:C158)</f>
        <v>0</v>
      </c>
      <c r="D155" s="121">
        <f>SUM(D156:D158)</f>
        <v>0</v>
      </c>
      <c r="E155" s="121">
        <f>SUM(E156:E158)</f>
        <v>0</v>
      </c>
      <c r="F155" s="121">
        <f>SUM(F156:F158)</f>
        <v>0</v>
      </c>
      <c r="G155" s="122">
        <f t="shared" si="10"/>
        <v>0</v>
      </c>
      <c r="H155" s="171" t="e">
        <f t="shared" si="11"/>
        <v>#DIV/0!</v>
      </c>
    </row>
    <row r="156" spans="1:8" s="5" customFormat="1" ht="20.100000000000001" customHeight="1">
      <c r="A156" s="87" t="s">
        <v>403</v>
      </c>
      <c r="B156" s="138" t="s">
        <v>318</v>
      </c>
      <c r="C156" s="193"/>
      <c r="D156" s="193"/>
      <c r="E156" s="120">
        <f>'6.1. Інша інфо_1'!J66</f>
        <v>0</v>
      </c>
      <c r="F156" s="120">
        <f>'6.1. Інша інфо_1'!L66</f>
        <v>0</v>
      </c>
      <c r="G156" s="112">
        <f t="shared" si="10"/>
        <v>0</v>
      </c>
      <c r="H156" s="170" t="e">
        <f t="shared" si="11"/>
        <v>#DIV/0!</v>
      </c>
    </row>
    <row r="157" spans="1:8" s="5" customFormat="1" ht="20.100000000000001" customHeight="1">
      <c r="A157" s="87" t="s">
        <v>404</v>
      </c>
      <c r="B157" s="138" t="s">
        <v>319</v>
      </c>
      <c r="C157" s="193"/>
      <c r="D157" s="193"/>
      <c r="E157" s="120">
        <f>'6.1. Інша інфо_1'!J69</f>
        <v>0</v>
      </c>
      <c r="F157" s="120">
        <f>'6.1. Інша інфо_1'!L69</f>
        <v>0</v>
      </c>
      <c r="G157" s="112">
        <f t="shared" si="10"/>
        <v>0</v>
      </c>
      <c r="H157" s="170" t="e">
        <f t="shared" si="11"/>
        <v>#DIV/0!</v>
      </c>
    </row>
    <row r="158" spans="1:8" s="5" customFormat="1" ht="20.100000000000001" customHeight="1" thickBot="1">
      <c r="A158" s="135" t="s">
        <v>405</v>
      </c>
      <c r="B158" s="139" t="s">
        <v>320</v>
      </c>
      <c r="C158" s="193"/>
      <c r="D158" s="193"/>
      <c r="E158" s="120">
        <f>'6.1. Інша інфо_1'!J72</f>
        <v>0</v>
      </c>
      <c r="F158" s="120">
        <f>'6.1. Інша інфо_1'!L72</f>
        <v>0</v>
      </c>
      <c r="G158" s="112">
        <f t="shared" si="10"/>
        <v>0</v>
      </c>
      <c r="H158" s="170" t="e">
        <f t="shared" si="11"/>
        <v>#DIV/0!</v>
      </c>
    </row>
    <row r="159" spans="1:8" s="5" customFormat="1" ht="19.5" thickBot="1">
      <c r="A159" s="277" t="s">
        <v>321</v>
      </c>
      <c r="B159" s="278"/>
      <c r="C159" s="278"/>
      <c r="D159" s="278"/>
      <c r="E159" s="278"/>
      <c r="F159" s="278"/>
      <c r="G159" s="278"/>
      <c r="H159" s="279"/>
    </row>
    <row r="160" spans="1:8" s="5" customFormat="1" ht="60.75" customHeight="1">
      <c r="A160" s="86" t="s">
        <v>351</v>
      </c>
      <c r="B160" s="138" t="s">
        <v>322</v>
      </c>
      <c r="C160" s="121">
        <f>SUM(C161:C163)</f>
        <v>69</v>
      </c>
      <c r="D160" s="88" t="s">
        <v>393</v>
      </c>
      <c r="E160" s="121">
        <f>E161+E162+E163</f>
        <v>81</v>
      </c>
      <c r="F160" s="121">
        <f>F161+F162+F163</f>
        <v>75</v>
      </c>
      <c r="G160" s="122">
        <f>F160-E160</f>
        <v>-6</v>
      </c>
      <c r="H160" s="171">
        <f t="shared" si="11"/>
        <v>92.592592592592595</v>
      </c>
    </row>
    <row r="161" spans="1:9" s="5" customFormat="1">
      <c r="A161" s="8" t="s">
        <v>205</v>
      </c>
      <c r="B161" s="138" t="s">
        <v>323</v>
      </c>
      <c r="C161" s="112">
        <f>SUM('6.1. Інша інфо_1'!C12:E12)</f>
        <v>1</v>
      </c>
      <c r="D161" s="88" t="s">
        <v>393</v>
      </c>
      <c r="E161" s="112">
        <f>'6.1. Інша інфо_1'!F12</f>
        <v>1</v>
      </c>
      <c r="F161" s="112">
        <f>'6.1. Інша інфо_1'!I12</f>
        <v>1</v>
      </c>
      <c r="G161" s="112">
        <f>F161-E161</f>
        <v>0</v>
      </c>
      <c r="H161" s="170">
        <f>(F161/E161)*100</f>
        <v>100</v>
      </c>
    </row>
    <row r="162" spans="1:9" s="5" customFormat="1">
      <c r="A162" s="8" t="s">
        <v>204</v>
      </c>
      <c r="B162" s="138" t="s">
        <v>324</v>
      </c>
      <c r="C162" s="112">
        <f>SUM('6.1. Інша інфо_1'!C13:E13)</f>
        <v>11</v>
      </c>
      <c r="D162" s="88" t="s">
        <v>393</v>
      </c>
      <c r="E162" s="112">
        <f>'6.1. Інша інфо_1'!F13</f>
        <v>11</v>
      </c>
      <c r="F162" s="112">
        <f>'6.1. Інша інфо_1'!I13</f>
        <v>11</v>
      </c>
      <c r="G162" s="112">
        <f t="shared" ref="G162:G168" si="12">F162-E162</f>
        <v>0</v>
      </c>
      <c r="H162" s="170">
        <f t="shared" ref="H162:H168" si="13">(F162/E162)*100</f>
        <v>100</v>
      </c>
    </row>
    <row r="163" spans="1:9" s="5" customFormat="1">
      <c r="A163" s="8" t="s">
        <v>206</v>
      </c>
      <c r="B163" s="138" t="s">
        <v>325</v>
      </c>
      <c r="C163" s="112">
        <f>SUM('6.1. Інша інфо_1'!C14:E14)</f>
        <v>57</v>
      </c>
      <c r="D163" s="88" t="s">
        <v>393</v>
      </c>
      <c r="E163" s="112">
        <f>'6.1. Інша інфо_1'!F14</f>
        <v>69</v>
      </c>
      <c r="F163" s="112">
        <f>'6.1. Інша інфо_1'!I14</f>
        <v>63</v>
      </c>
      <c r="G163" s="112">
        <f t="shared" si="12"/>
        <v>-6</v>
      </c>
      <c r="H163" s="170">
        <f t="shared" si="13"/>
        <v>91.304347826086953</v>
      </c>
    </row>
    <row r="164" spans="1:9" s="5" customFormat="1" ht="20.100000000000001" customHeight="1">
      <c r="A164" s="86" t="s">
        <v>5</v>
      </c>
      <c r="B164" s="138" t="s">
        <v>326</v>
      </c>
      <c r="C164" s="121">
        <f>SUM('6.1. Інша інфо_1'!C19:E19)</f>
        <v>11671.37</v>
      </c>
      <c r="D164" s="88" t="s">
        <v>393</v>
      </c>
      <c r="E164" s="121">
        <f>SUM('6.1. Інша інфо_1'!F19:H19)</f>
        <v>13000.343730000001</v>
      </c>
      <c r="F164" s="121">
        <f>SUM('6.1. Інша інфо_1'!G19:I19)</f>
        <v>12762.703730000001</v>
      </c>
      <c r="G164" s="122">
        <f t="shared" si="12"/>
        <v>-237.63999999999942</v>
      </c>
      <c r="H164" s="171">
        <f t="shared" si="13"/>
        <v>98.172048332448213</v>
      </c>
    </row>
    <row r="165" spans="1:9" s="5" customFormat="1" ht="37.5">
      <c r="A165" s="86" t="s">
        <v>259</v>
      </c>
      <c r="B165" s="138" t="s">
        <v>327</v>
      </c>
      <c r="C165" s="179">
        <f>'6.1. Інша інфо_1'!C23:E23</f>
        <v>14095.857487922707</v>
      </c>
      <c r="D165" s="88" t="s">
        <v>393</v>
      </c>
      <c r="E165" s="179">
        <f>'6.1. Інша інфо_1'!F23</f>
        <v>13374.839228395063</v>
      </c>
      <c r="F165" s="179">
        <f>'6.1. Інша інфо_1'!I23</f>
        <v>14180.781922222224</v>
      </c>
      <c r="G165" s="122">
        <f t="shared" si="12"/>
        <v>805.94269382716084</v>
      </c>
      <c r="H165" s="171">
        <f t="shared" si="13"/>
        <v>106.02581219904405</v>
      </c>
    </row>
    <row r="166" spans="1:9" s="5" customFormat="1" ht="20.100000000000001" customHeight="1">
      <c r="A166" s="8" t="s">
        <v>205</v>
      </c>
      <c r="B166" s="138" t="s">
        <v>328</v>
      </c>
      <c r="C166" s="125">
        <f>'6.1. Інша інфо_1'!C24:E24</f>
        <v>34151.86</v>
      </c>
      <c r="D166" s="88" t="s">
        <v>393</v>
      </c>
      <c r="E166" s="160">
        <f>'6.1. Інша інфо_1'!F24</f>
        <v>34808.644166666665</v>
      </c>
      <c r="F166" s="160">
        <f>'6.1. Інша інфо_1'!I24</f>
        <v>34808.644166666665</v>
      </c>
      <c r="G166" s="112">
        <f t="shared" si="12"/>
        <v>0</v>
      </c>
      <c r="H166" s="170">
        <f t="shared" si="13"/>
        <v>100</v>
      </c>
    </row>
    <row r="167" spans="1:9" s="5" customFormat="1" ht="20.100000000000001" customHeight="1">
      <c r="A167" s="8" t="s">
        <v>204</v>
      </c>
      <c r="B167" s="138" t="s">
        <v>329</v>
      </c>
      <c r="C167" s="125">
        <f>'6.1. Інша інфо_1'!C25:E25</f>
        <v>21023</v>
      </c>
      <c r="D167" s="88" t="s">
        <v>393</v>
      </c>
      <c r="E167" s="160">
        <f>'6.1. Інша інфо_1'!F25</f>
        <v>22898.106060606064</v>
      </c>
      <c r="F167" s="160">
        <f>'6.1. Інша інфо_1'!I25</f>
        <v>22898.106060606064</v>
      </c>
      <c r="G167" s="112">
        <f t="shared" si="12"/>
        <v>0</v>
      </c>
      <c r="H167" s="170">
        <f t="shared" si="13"/>
        <v>100</v>
      </c>
    </row>
    <row r="168" spans="1:9" s="5" customFormat="1" ht="20.100000000000001" customHeight="1">
      <c r="A168" s="8" t="s">
        <v>206</v>
      </c>
      <c r="B168" s="138" t="s">
        <v>330</v>
      </c>
      <c r="C168" s="125">
        <f>'6.1. Інша інфо_1'!C26:E26</f>
        <v>12407.18</v>
      </c>
      <c r="D168" s="88" t="s">
        <v>393</v>
      </c>
      <c r="E168" s="160">
        <f>'6.1. Інша інфо_1'!F26</f>
        <v>11546.002415458936</v>
      </c>
      <c r="F168" s="160">
        <f>'6.1. Інша інфо_1'!I26</f>
        <v>12331.28306878307</v>
      </c>
      <c r="G168" s="112">
        <f t="shared" si="12"/>
        <v>785.28065332413462</v>
      </c>
      <c r="H168" s="170">
        <f t="shared" si="13"/>
        <v>106.8013207088258</v>
      </c>
    </row>
    <row r="169" spans="1:9" s="5" customFormat="1" ht="20.100000000000001" customHeight="1">
      <c r="A169" s="28"/>
      <c r="B169" s="166"/>
      <c r="C169" s="167"/>
      <c r="D169" s="167"/>
      <c r="E169" s="168"/>
      <c r="F169" s="168"/>
      <c r="G169" s="168"/>
      <c r="H169" s="169"/>
    </row>
    <row r="170" spans="1:9" s="5" customFormat="1" ht="20.100000000000001" customHeight="1">
      <c r="A170" s="28"/>
      <c r="B170" s="166"/>
      <c r="C170" s="167"/>
      <c r="D170" s="167"/>
      <c r="E170" s="168"/>
      <c r="F170" s="168"/>
      <c r="G170" s="168"/>
      <c r="H170" s="169"/>
    </row>
    <row r="171" spans="1:9">
      <c r="A171" s="67"/>
    </row>
    <row r="172" spans="1:9">
      <c r="A172" s="58" t="s">
        <v>452</v>
      </c>
      <c r="B172" s="1"/>
      <c r="C172" s="271" t="s">
        <v>94</v>
      </c>
      <c r="D172" s="272"/>
      <c r="E172" s="272"/>
      <c r="F172" s="272"/>
      <c r="G172" s="260" t="s">
        <v>451</v>
      </c>
      <c r="H172" s="260"/>
    </row>
    <row r="173" spans="1:9" s="2" customFormat="1" ht="20.100000000000001" customHeight="1">
      <c r="A173" s="75" t="s">
        <v>352</v>
      </c>
      <c r="B173" s="3"/>
      <c r="C173" s="273" t="s">
        <v>73</v>
      </c>
      <c r="D173" s="273"/>
      <c r="E173" s="273"/>
      <c r="F173" s="273"/>
      <c r="G173" s="270" t="s">
        <v>90</v>
      </c>
      <c r="H173" s="270"/>
      <c r="I173" s="4"/>
    </row>
    <row r="174" spans="1:9">
      <c r="A174" s="67"/>
    </row>
    <row r="175" spans="1:9">
      <c r="A175" s="67"/>
    </row>
    <row r="176" spans="1:9">
      <c r="A176" s="67"/>
    </row>
    <row r="177" spans="1:1">
      <c r="A177" s="67"/>
    </row>
    <row r="178" spans="1:1">
      <c r="A178" s="67"/>
    </row>
    <row r="179" spans="1:1">
      <c r="A179" s="67"/>
    </row>
    <row r="180" spans="1:1">
      <c r="A180" s="67"/>
    </row>
    <row r="181" spans="1:1">
      <c r="A181" s="67"/>
    </row>
    <row r="182" spans="1:1">
      <c r="A182" s="67"/>
    </row>
    <row r="183" spans="1:1">
      <c r="A183" s="67"/>
    </row>
    <row r="184" spans="1:1">
      <c r="A184" s="67"/>
    </row>
    <row r="185" spans="1:1">
      <c r="A185" s="67"/>
    </row>
    <row r="186" spans="1:1">
      <c r="A186" s="67"/>
    </row>
    <row r="187" spans="1:1">
      <c r="A187" s="67"/>
    </row>
    <row r="188" spans="1:1">
      <c r="A188" s="67"/>
    </row>
    <row r="189" spans="1:1">
      <c r="A189" s="67"/>
    </row>
    <row r="190" spans="1:1">
      <c r="A190" s="67"/>
    </row>
    <row r="191" spans="1:1">
      <c r="A191" s="67"/>
    </row>
    <row r="192" spans="1:1">
      <c r="A192" s="67"/>
    </row>
    <row r="193" spans="1:1">
      <c r="A193" s="67"/>
    </row>
    <row r="194" spans="1:1">
      <c r="A194" s="67"/>
    </row>
    <row r="195" spans="1:1">
      <c r="A195" s="67"/>
    </row>
    <row r="196" spans="1:1">
      <c r="A196" s="67"/>
    </row>
    <row r="197" spans="1:1">
      <c r="A197" s="67"/>
    </row>
    <row r="198" spans="1:1">
      <c r="A198" s="67"/>
    </row>
    <row r="199" spans="1:1">
      <c r="A199" s="67"/>
    </row>
    <row r="200" spans="1:1">
      <c r="A200" s="67"/>
    </row>
    <row r="201" spans="1:1">
      <c r="A201" s="67"/>
    </row>
    <row r="202" spans="1:1">
      <c r="A202" s="67"/>
    </row>
    <row r="203" spans="1:1">
      <c r="A203" s="67"/>
    </row>
    <row r="204" spans="1:1">
      <c r="A204" s="67"/>
    </row>
    <row r="205" spans="1:1">
      <c r="A205" s="67"/>
    </row>
    <row r="206" spans="1:1">
      <c r="A206" s="67"/>
    </row>
    <row r="207" spans="1:1">
      <c r="A207" s="67"/>
    </row>
    <row r="208" spans="1:1">
      <c r="A208" s="67"/>
    </row>
    <row r="209" spans="1:1">
      <c r="A209" s="67"/>
    </row>
    <row r="210" spans="1:1">
      <c r="A210" s="67"/>
    </row>
    <row r="211" spans="1:1">
      <c r="A211" s="67"/>
    </row>
    <row r="212" spans="1:1">
      <c r="A212" s="67"/>
    </row>
    <row r="213" spans="1:1">
      <c r="A213" s="67"/>
    </row>
    <row r="214" spans="1:1">
      <c r="A214" s="67"/>
    </row>
    <row r="215" spans="1:1">
      <c r="A215" s="67"/>
    </row>
    <row r="216" spans="1:1">
      <c r="A216" s="67"/>
    </row>
    <row r="217" spans="1:1">
      <c r="A217" s="67"/>
    </row>
    <row r="218" spans="1:1">
      <c r="A218" s="67"/>
    </row>
    <row r="219" spans="1:1">
      <c r="A219" s="67"/>
    </row>
    <row r="220" spans="1:1">
      <c r="A220" s="67"/>
    </row>
    <row r="221" spans="1:1">
      <c r="A221" s="67"/>
    </row>
    <row r="222" spans="1:1">
      <c r="A222" s="67"/>
    </row>
    <row r="223" spans="1:1">
      <c r="A223" s="67"/>
    </row>
    <row r="224" spans="1:1">
      <c r="A224" s="67"/>
    </row>
    <row r="225" spans="1:1">
      <c r="A225" s="67"/>
    </row>
    <row r="226" spans="1:1">
      <c r="A226" s="67"/>
    </row>
    <row r="227" spans="1:1">
      <c r="A227" s="67"/>
    </row>
    <row r="228" spans="1:1">
      <c r="A228" s="67"/>
    </row>
    <row r="229" spans="1:1">
      <c r="A229" s="67"/>
    </row>
    <row r="230" spans="1:1">
      <c r="A230" s="67"/>
    </row>
    <row r="231" spans="1:1">
      <c r="A231" s="67"/>
    </row>
    <row r="232" spans="1:1">
      <c r="A232" s="67"/>
    </row>
    <row r="233" spans="1:1">
      <c r="A233" s="67"/>
    </row>
    <row r="234" spans="1:1">
      <c r="A234" s="67"/>
    </row>
    <row r="235" spans="1:1">
      <c r="A235" s="67"/>
    </row>
    <row r="236" spans="1:1">
      <c r="A236" s="67"/>
    </row>
    <row r="237" spans="1:1">
      <c r="A237" s="67"/>
    </row>
    <row r="238" spans="1:1">
      <c r="A238" s="67"/>
    </row>
    <row r="239" spans="1:1">
      <c r="A239" s="67"/>
    </row>
    <row r="240" spans="1:1">
      <c r="A240" s="67"/>
    </row>
    <row r="241" spans="1:1">
      <c r="A241" s="67"/>
    </row>
    <row r="242" spans="1:1">
      <c r="A242" s="67"/>
    </row>
    <row r="243" spans="1:1">
      <c r="A243" s="67"/>
    </row>
    <row r="244" spans="1:1">
      <c r="A244" s="67"/>
    </row>
    <row r="245" spans="1:1">
      <c r="A245" s="67"/>
    </row>
    <row r="246" spans="1:1">
      <c r="A246" s="67"/>
    </row>
    <row r="247" spans="1:1">
      <c r="A247" s="67"/>
    </row>
    <row r="248" spans="1:1">
      <c r="A248" s="67"/>
    </row>
    <row r="249" spans="1:1">
      <c r="A249" s="67"/>
    </row>
    <row r="250" spans="1:1">
      <c r="A250" s="67"/>
    </row>
    <row r="251" spans="1:1">
      <c r="A251" s="67"/>
    </row>
    <row r="252" spans="1:1">
      <c r="A252" s="67"/>
    </row>
    <row r="253" spans="1:1">
      <c r="A253" s="67"/>
    </row>
    <row r="254" spans="1:1">
      <c r="A254" s="67"/>
    </row>
    <row r="255" spans="1:1">
      <c r="A255" s="67"/>
    </row>
    <row r="256" spans="1:1">
      <c r="A256" s="67"/>
    </row>
    <row r="257" spans="1:1">
      <c r="A257" s="67"/>
    </row>
    <row r="258" spans="1:1">
      <c r="A258" s="67"/>
    </row>
    <row r="259" spans="1:1">
      <c r="A259" s="67"/>
    </row>
    <row r="260" spans="1:1">
      <c r="A260" s="67"/>
    </row>
    <row r="261" spans="1:1">
      <c r="A261" s="67"/>
    </row>
    <row r="262" spans="1:1">
      <c r="A262" s="67"/>
    </row>
    <row r="263" spans="1:1">
      <c r="A263" s="67"/>
    </row>
    <row r="264" spans="1:1">
      <c r="A264" s="67"/>
    </row>
    <row r="265" spans="1:1">
      <c r="A265" s="67"/>
    </row>
    <row r="266" spans="1:1">
      <c r="A266" s="67"/>
    </row>
    <row r="267" spans="1:1">
      <c r="A267" s="67"/>
    </row>
    <row r="268" spans="1:1">
      <c r="A268" s="67"/>
    </row>
    <row r="269" spans="1:1">
      <c r="A269" s="67"/>
    </row>
    <row r="270" spans="1:1">
      <c r="A270" s="67"/>
    </row>
    <row r="271" spans="1:1">
      <c r="A271" s="67"/>
    </row>
    <row r="272" spans="1:1">
      <c r="A272" s="67"/>
    </row>
    <row r="273" spans="1:1">
      <c r="A273" s="67"/>
    </row>
    <row r="274" spans="1:1">
      <c r="A274" s="67"/>
    </row>
    <row r="275" spans="1:1">
      <c r="A275" s="67"/>
    </row>
    <row r="276" spans="1:1">
      <c r="A276" s="67"/>
    </row>
    <row r="277" spans="1:1">
      <c r="A277" s="67"/>
    </row>
    <row r="278" spans="1:1">
      <c r="A278" s="67"/>
    </row>
    <row r="279" spans="1:1">
      <c r="A279" s="67"/>
    </row>
    <row r="280" spans="1:1">
      <c r="A280" s="67"/>
    </row>
    <row r="281" spans="1:1">
      <c r="A281" s="67"/>
    </row>
    <row r="282" spans="1:1">
      <c r="A282" s="67"/>
    </row>
    <row r="283" spans="1:1">
      <c r="A283" s="67"/>
    </row>
    <row r="284" spans="1:1">
      <c r="A284" s="67"/>
    </row>
    <row r="285" spans="1:1">
      <c r="A285" s="67"/>
    </row>
    <row r="286" spans="1:1">
      <c r="A286" s="67"/>
    </row>
    <row r="287" spans="1:1">
      <c r="A287" s="67"/>
    </row>
    <row r="288" spans="1:1">
      <c r="A288" s="67"/>
    </row>
    <row r="289" spans="1:1">
      <c r="A289" s="67"/>
    </row>
    <row r="290" spans="1:1">
      <c r="A290" s="67"/>
    </row>
    <row r="291" spans="1:1">
      <c r="A291" s="67"/>
    </row>
    <row r="292" spans="1:1">
      <c r="A292" s="67"/>
    </row>
    <row r="293" spans="1:1">
      <c r="A293" s="67"/>
    </row>
    <row r="294" spans="1:1">
      <c r="A294" s="67"/>
    </row>
    <row r="295" spans="1:1">
      <c r="A295" s="67"/>
    </row>
    <row r="296" spans="1:1">
      <c r="A296" s="67"/>
    </row>
    <row r="297" spans="1:1">
      <c r="A297" s="67"/>
    </row>
    <row r="298" spans="1:1">
      <c r="A298" s="67"/>
    </row>
    <row r="299" spans="1:1">
      <c r="A299" s="67"/>
    </row>
    <row r="300" spans="1:1">
      <c r="A300" s="67"/>
    </row>
    <row r="301" spans="1:1">
      <c r="A301" s="67"/>
    </row>
    <row r="302" spans="1:1">
      <c r="A302" s="67"/>
    </row>
    <row r="303" spans="1:1">
      <c r="A303" s="67"/>
    </row>
    <row r="304" spans="1:1">
      <c r="A304" s="67"/>
    </row>
    <row r="305" spans="1:1">
      <c r="A305" s="67"/>
    </row>
    <row r="306" spans="1:1">
      <c r="A306" s="67"/>
    </row>
    <row r="307" spans="1:1">
      <c r="A307" s="67"/>
    </row>
    <row r="308" spans="1:1">
      <c r="A308" s="67"/>
    </row>
    <row r="309" spans="1:1">
      <c r="A309" s="67"/>
    </row>
    <row r="310" spans="1:1">
      <c r="A310" s="67"/>
    </row>
    <row r="311" spans="1:1">
      <c r="A311" s="67"/>
    </row>
    <row r="312" spans="1:1">
      <c r="A312" s="67"/>
    </row>
    <row r="313" spans="1:1">
      <c r="A313" s="67"/>
    </row>
    <row r="314" spans="1:1">
      <c r="A314" s="67"/>
    </row>
    <row r="315" spans="1:1">
      <c r="A315" s="67"/>
    </row>
    <row r="316" spans="1:1">
      <c r="A316" s="67"/>
    </row>
    <row r="317" spans="1:1">
      <c r="A317" s="67"/>
    </row>
    <row r="318" spans="1:1">
      <c r="A318" s="67"/>
    </row>
    <row r="319" spans="1:1">
      <c r="A319" s="67"/>
    </row>
    <row r="320" spans="1:1">
      <c r="A320" s="67"/>
    </row>
    <row r="321" spans="1:1">
      <c r="A321" s="67"/>
    </row>
    <row r="322" spans="1:1">
      <c r="A322" s="67"/>
    </row>
    <row r="323" spans="1:1">
      <c r="A323" s="67"/>
    </row>
    <row r="324" spans="1:1">
      <c r="A324" s="67"/>
    </row>
    <row r="325" spans="1:1">
      <c r="A325" s="67"/>
    </row>
    <row r="326" spans="1:1">
      <c r="A326" s="67"/>
    </row>
    <row r="327" spans="1:1">
      <c r="A327" s="67"/>
    </row>
    <row r="328" spans="1:1">
      <c r="A328" s="67"/>
    </row>
    <row r="329" spans="1:1">
      <c r="A329" s="67"/>
    </row>
    <row r="330" spans="1:1">
      <c r="A330" s="67"/>
    </row>
    <row r="331" spans="1:1">
      <c r="A331" s="67"/>
    </row>
    <row r="332" spans="1:1">
      <c r="A332" s="51"/>
    </row>
    <row r="333" spans="1:1">
      <c r="A333" s="51"/>
    </row>
    <row r="334" spans="1:1">
      <c r="A334" s="51"/>
    </row>
    <row r="335" spans="1:1">
      <c r="A335" s="51"/>
    </row>
    <row r="336" spans="1:1">
      <c r="A336" s="51"/>
    </row>
    <row r="337" spans="1:1">
      <c r="A337" s="51"/>
    </row>
    <row r="338" spans="1:1">
      <c r="A338" s="51"/>
    </row>
    <row r="339" spans="1:1">
      <c r="A339" s="51"/>
    </row>
    <row r="340" spans="1:1">
      <c r="A340" s="51"/>
    </row>
    <row r="341" spans="1:1">
      <c r="A341" s="51"/>
    </row>
    <row r="342" spans="1:1">
      <c r="A342" s="51"/>
    </row>
    <row r="343" spans="1:1">
      <c r="A343" s="51"/>
    </row>
    <row r="344" spans="1:1">
      <c r="A344" s="51"/>
    </row>
    <row r="345" spans="1:1">
      <c r="A345" s="51"/>
    </row>
    <row r="346" spans="1:1">
      <c r="A346" s="51"/>
    </row>
    <row r="347" spans="1:1">
      <c r="A347" s="51"/>
    </row>
    <row r="348" spans="1:1">
      <c r="A348" s="51"/>
    </row>
    <row r="349" spans="1:1">
      <c r="A349" s="51"/>
    </row>
    <row r="350" spans="1:1">
      <c r="A350" s="51"/>
    </row>
    <row r="351" spans="1:1">
      <c r="A351" s="51"/>
    </row>
    <row r="352" spans="1:1">
      <c r="A352" s="51"/>
    </row>
    <row r="353" spans="1:1">
      <c r="A353" s="51"/>
    </row>
    <row r="354" spans="1:1">
      <c r="A354" s="51"/>
    </row>
    <row r="355" spans="1:1">
      <c r="A355" s="51"/>
    </row>
    <row r="356" spans="1:1">
      <c r="A356" s="51"/>
    </row>
    <row r="357" spans="1:1">
      <c r="A357" s="51"/>
    </row>
    <row r="358" spans="1:1">
      <c r="A358" s="51"/>
    </row>
    <row r="359" spans="1:1">
      <c r="A359" s="51"/>
    </row>
    <row r="360" spans="1:1">
      <c r="A360" s="51"/>
    </row>
    <row r="361" spans="1:1">
      <c r="A361" s="51"/>
    </row>
    <row r="362" spans="1:1">
      <c r="A362" s="51"/>
    </row>
    <row r="363" spans="1:1">
      <c r="A363" s="51"/>
    </row>
    <row r="364" spans="1:1">
      <c r="A364" s="51"/>
    </row>
    <row r="365" spans="1:1">
      <c r="A365" s="51"/>
    </row>
    <row r="366" spans="1:1">
      <c r="A366" s="51"/>
    </row>
    <row r="367" spans="1:1">
      <c r="A367" s="51"/>
    </row>
    <row r="368" spans="1:1">
      <c r="A368" s="51"/>
    </row>
    <row r="369" spans="1:1">
      <c r="A369" s="51"/>
    </row>
    <row r="370" spans="1:1">
      <c r="A370" s="51"/>
    </row>
    <row r="371" spans="1:1">
      <c r="A371" s="51"/>
    </row>
    <row r="372" spans="1:1">
      <c r="A372" s="51"/>
    </row>
    <row r="373" spans="1:1">
      <c r="A373" s="51"/>
    </row>
    <row r="374" spans="1:1">
      <c r="A374" s="51"/>
    </row>
    <row r="375" spans="1:1">
      <c r="A375" s="51"/>
    </row>
    <row r="376" spans="1:1">
      <c r="A376" s="51"/>
    </row>
    <row r="377" spans="1:1">
      <c r="A377" s="51"/>
    </row>
    <row r="378" spans="1:1">
      <c r="A378" s="51"/>
    </row>
    <row r="379" spans="1:1">
      <c r="A379" s="51"/>
    </row>
    <row r="380" spans="1:1">
      <c r="A380" s="51"/>
    </row>
    <row r="381" spans="1:1">
      <c r="A381" s="51"/>
    </row>
    <row r="382" spans="1:1">
      <c r="A382" s="51"/>
    </row>
    <row r="383" spans="1:1">
      <c r="A383" s="51"/>
    </row>
    <row r="384" spans="1:1">
      <c r="A384" s="51"/>
    </row>
    <row r="385" spans="1:1">
      <c r="A385" s="51"/>
    </row>
    <row r="386" spans="1:1">
      <c r="A386" s="51"/>
    </row>
    <row r="387" spans="1:1">
      <c r="A387" s="51"/>
    </row>
    <row r="388" spans="1:1">
      <c r="A388" s="51"/>
    </row>
    <row r="389" spans="1:1">
      <c r="A389" s="51"/>
    </row>
    <row r="390" spans="1:1">
      <c r="A390" s="51"/>
    </row>
    <row r="391" spans="1:1">
      <c r="A391" s="51"/>
    </row>
    <row r="392" spans="1:1">
      <c r="A392" s="51"/>
    </row>
    <row r="393" spans="1:1">
      <c r="A393" s="51"/>
    </row>
    <row r="394" spans="1:1">
      <c r="A394" s="51"/>
    </row>
    <row r="395" spans="1:1">
      <c r="A395" s="51"/>
    </row>
    <row r="396" spans="1:1">
      <c r="A396" s="51"/>
    </row>
    <row r="397" spans="1:1">
      <c r="A397" s="51"/>
    </row>
    <row r="398" spans="1:1">
      <c r="A398" s="51"/>
    </row>
    <row r="399" spans="1:1">
      <c r="A399" s="51"/>
    </row>
    <row r="400" spans="1:1">
      <c r="A400" s="51"/>
    </row>
    <row r="401" spans="1:1">
      <c r="A401" s="51"/>
    </row>
    <row r="402" spans="1:1">
      <c r="A402" s="51"/>
    </row>
    <row r="403" spans="1:1">
      <c r="A403" s="51"/>
    </row>
    <row r="404" spans="1:1">
      <c r="A404" s="51"/>
    </row>
    <row r="405" spans="1:1">
      <c r="A405" s="51"/>
    </row>
    <row r="406" spans="1:1">
      <c r="A406" s="51"/>
    </row>
    <row r="407" spans="1:1">
      <c r="A407" s="51"/>
    </row>
    <row r="408" spans="1:1">
      <c r="A408" s="51"/>
    </row>
    <row r="409" spans="1:1">
      <c r="A409" s="51"/>
    </row>
    <row r="410" spans="1:1">
      <c r="A410" s="51"/>
    </row>
    <row r="411" spans="1:1">
      <c r="A411" s="51"/>
    </row>
    <row r="412" spans="1:1">
      <c r="A412" s="51"/>
    </row>
    <row r="413" spans="1:1">
      <c r="A413" s="51"/>
    </row>
    <row r="414" spans="1:1">
      <c r="A414" s="51"/>
    </row>
    <row r="415" spans="1:1">
      <c r="A415" s="51"/>
    </row>
    <row r="416" spans="1:1">
      <c r="A416" s="51"/>
    </row>
    <row r="417" spans="1:1">
      <c r="A417" s="51"/>
    </row>
    <row r="418" spans="1:1">
      <c r="A418" s="51"/>
    </row>
    <row r="419" spans="1:1">
      <c r="A419" s="51"/>
    </row>
    <row r="420" spans="1:1">
      <c r="A420" s="51"/>
    </row>
    <row r="421" spans="1:1">
      <c r="A421" s="51"/>
    </row>
    <row r="422" spans="1:1">
      <c r="A422" s="51"/>
    </row>
    <row r="423" spans="1:1">
      <c r="A423" s="51"/>
    </row>
    <row r="424" spans="1:1">
      <c r="A424" s="51"/>
    </row>
    <row r="425" spans="1:1">
      <c r="A425" s="51"/>
    </row>
    <row r="426" spans="1:1">
      <c r="A426" s="51"/>
    </row>
    <row r="427" spans="1:1">
      <c r="A427" s="51"/>
    </row>
    <row r="428" spans="1:1">
      <c r="A428" s="51"/>
    </row>
    <row r="429" spans="1:1">
      <c r="A429" s="51"/>
    </row>
    <row r="430" spans="1:1">
      <c r="A430" s="51"/>
    </row>
    <row r="431" spans="1:1">
      <c r="A431" s="51"/>
    </row>
    <row r="432" spans="1:1">
      <c r="A432" s="51"/>
    </row>
    <row r="433" spans="1:1">
      <c r="A433" s="51"/>
    </row>
    <row r="434" spans="1:1">
      <c r="A434" s="51"/>
    </row>
    <row r="435" spans="1:1">
      <c r="A435" s="51"/>
    </row>
    <row r="436" spans="1:1">
      <c r="A436" s="51"/>
    </row>
    <row r="437" spans="1:1">
      <c r="A437" s="51"/>
    </row>
    <row r="438" spans="1:1">
      <c r="A438" s="51"/>
    </row>
    <row r="439" spans="1:1">
      <c r="A439" s="51"/>
    </row>
    <row r="440" spans="1:1">
      <c r="A440" s="51"/>
    </row>
    <row r="441" spans="1:1">
      <c r="A441" s="51"/>
    </row>
    <row r="442" spans="1:1">
      <c r="A442" s="51"/>
    </row>
    <row r="443" spans="1:1">
      <c r="A443" s="51"/>
    </row>
    <row r="444" spans="1:1">
      <c r="A444" s="51"/>
    </row>
    <row r="445" spans="1:1">
      <c r="A445" s="51"/>
    </row>
    <row r="446" spans="1:1">
      <c r="A446" s="51"/>
    </row>
    <row r="447" spans="1:1">
      <c r="A447" s="51"/>
    </row>
    <row r="448" spans="1:1">
      <c r="A448" s="51"/>
    </row>
    <row r="449" spans="1:1">
      <c r="A449" s="51"/>
    </row>
    <row r="450" spans="1:1">
      <c r="A450" s="51"/>
    </row>
    <row r="451" spans="1:1">
      <c r="A451" s="51"/>
    </row>
    <row r="452" spans="1:1">
      <c r="A452" s="51"/>
    </row>
    <row r="453" spans="1:1">
      <c r="A453" s="51"/>
    </row>
    <row r="454" spans="1:1">
      <c r="A454" s="51"/>
    </row>
    <row r="455" spans="1:1">
      <c r="A455" s="51"/>
    </row>
    <row r="456" spans="1:1">
      <c r="A456" s="51"/>
    </row>
    <row r="457" spans="1:1">
      <c r="A457" s="51"/>
    </row>
    <row r="458" spans="1:1">
      <c r="A458" s="51"/>
    </row>
    <row r="459" spans="1:1">
      <c r="A459" s="51"/>
    </row>
    <row r="460" spans="1:1">
      <c r="A460" s="51"/>
    </row>
    <row r="461" spans="1:1">
      <c r="A461" s="51"/>
    </row>
    <row r="462" spans="1:1">
      <c r="A462" s="51"/>
    </row>
    <row r="463" spans="1:1">
      <c r="A463" s="51"/>
    </row>
    <row r="464" spans="1:1">
      <c r="A464" s="51"/>
    </row>
    <row r="465" spans="1:1">
      <c r="A465" s="51"/>
    </row>
    <row r="466" spans="1:1">
      <c r="A466" s="51"/>
    </row>
    <row r="467" spans="1:1">
      <c r="A467" s="51"/>
    </row>
    <row r="468" spans="1:1">
      <c r="A468" s="51"/>
    </row>
    <row r="469" spans="1:1">
      <c r="A469" s="51"/>
    </row>
    <row r="470" spans="1:1">
      <c r="A470" s="51"/>
    </row>
    <row r="471" spans="1:1">
      <c r="A471" s="51"/>
    </row>
    <row r="472" spans="1:1">
      <c r="A472" s="51"/>
    </row>
    <row r="473" spans="1:1">
      <c r="A473" s="51"/>
    </row>
    <row r="474" spans="1:1">
      <c r="A474" s="51"/>
    </row>
    <row r="475" spans="1:1">
      <c r="A475" s="51"/>
    </row>
    <row r="476" spans="1:1">
      <c r="A476" s="51"/>
    </row>
    <row r="477" spans="1:1">
      <c r="A477" s="51"/>
    </row>
    <row r="478" spans="1:1">
      <c r="A478" s="51"/>
    </row>
    <row r="479" spans="1:1">
      <c r="A479" s="51"/>
    </row>
    <row r="480" spans="1:1">
      <c r="A480" s="51"/>
    </row>
    <row r="481" spans="1:1">
      <c r="A481" s="51"/>
    </row>
    <row r="482" spans="1:1">
      <c r="A482" s="51"/>
    </row>
    <row r="483" spans="1:1">
      <c r="A483" s="51"/>
    </row>
    <row r="484" spans="1:1">
      <c r="A484" s="51"/>
    </row>
    <row r="485" spans="1:1">
      <c r="A485" s="51"/>
    </row>
    <row r="486" spans="1:1">
      <c r="A486" s="51"/>
    </row>
    <row r="487" spans="1:1">
      <c r="A487" s="51"/>
    </row>
    <row r="488" spans="1:1">
      <c r="A488" s="51"/>
    </row>
    <row r="489" spans="1:1">
      <c r="A489" s="51"/>
    </row>
    <row r="490" spans="1:1">
      <c r="A490" s="51"/>
    </row>
    <row r="491" spans="1:1">
      <c r="A491" s="51"/>
    </row>
    <row r="492" spans="1:1">
      <c r="A492" s="51"/>
    </row>
    <row r="493" spans="1:1">
      <c r="A493" s="51"/>
    </row>
    <row r="494" spans="1:1">
      <c r="A494" s="51"/>
    </row>
    <row r="495" spans="1:1">
      <c r="A495" s="51"/>
    </row>
    <row r="496" spans="1:1">
      <c r="A496" s="51"/>
    </row>
    <row r="497" spans="1:1">
      <c r="A497" s="51"/>
    </row>
  </sheetData>
  <mergeCells count="42">
    <mergeCell ref="A82:H82"/>
    <mergeCell ref="E30:H30"/>
    <mergeCell ref="C30:D30"/>
    <mergeCell ref="A30:A31"/>
    <mergeCell ref="A26:H26"/>
    <mergeCell ref="B30:B31"/>
    <mergeCell ref="A28:H28"/>
    <mergeCell ref="A33:H33"/>
    <mergeCell ref="A83:H83"/>
    <mergeCell ref="A130:H130"/>
    <mergeCell ref="G173:H173"/>
    <mergeCell ref="G172:H172"/>
    <mergeCell ref="C172:F172"/>
    <mergeCell ref="C173:F173"/>
    <mergeCell ref="A95:H95"/>
    <mergeCell ref="A136:H136"/>
    <mergeCell ref="A150:H150"/>
    <mergeCell ref="A159:H159"/>
    <mergeCell ref="A109:H109"/>
    <mergeCell ref="A117:H117"/>
    <mergeCell ref="B16:E16"/>
    <mergeCell ref="B17:E17"/>
    <mergeCell ref="B21:E21"/>
    <mergeCell ref="B20:E20"/>
    <mergeCell ref="A25:H25"/>
    <mergeCell ref="A24:H24"/>
    <mergeCell ref="B11:E11"/>
    <mergeCell ref="A23:H23"/>
    <mergeCell ref="F1:H1"/>
    <mergeCell ref="F2:H2"/>
    <mergeCell ref="F3:H3"/>
    <mergeCell ref="F4:H4"/>
    <mergeCell ref="F16:G16"/>
    <mergeCell ref="B12:E12"/>
    <mergeCell ref="B9:E9"/>
    <mergeCell ref="B10:E10"/>
    <mergeCell ref="B13:E13"/>
    <mergeCell ref="B14:E14"/>
    <mergeCell ref="F17:G17"/>
    <mergeCell ref="B15:E15"/>
    <mergeCell ref="B19:E19"/>
    <mergeCell ref="B18:E18"/>
  </mergeCells>
  <phoneticPr fontId="3" type="noConversion"/>
  <pageMargins left="0.9055118110236221" right="0.39370078740157483" top="0.59055118110236227" bottom="0.59055118110236227" header="0.31496062992125984" footer="0.19685039370078741"/>
  <pageSetup paperSize="9" scale="45" orientation="portrait" verticalDpi="300" r:id="rId1"/>
  <headerFooter alignWithMargins="0">
    <oddHeader>&amp;C
&amp;"Times New Roman,обычный"&amp;14 &amp;P&amp;R&amp;"Times New Roman,обычный"&amp;14Продовження додатка 3</oddHeader>
  </headerFooter>
  <rowBreaks count="1" manualBreakCount="1">
    <brk id="81" max="18" man="1"/>
  </rowBreaks>
  <ignoredErrors>
    <ignoredError sqref="H38:H42 G131 C134:D134 H132 H34:H36 G110 H54 G99 H161:H164 H63:H66 H135 H160 G52 H86:H87 H96:H108 H68:H81 H118:H129 H113:H115 C165:C168 H151:H158 H37 H50 G39:G42 H43:H47 H52 G50 H51 H55:H61 C52:F52 C53 D53:F53 H53 G53 H84:H85 H88:H93 G86:G87 H110:H111 G88:G93 G112:G116 C132:D132 H133 G55:G61 H134 C133:D133 G69 H137:H149 C135:D135 E133:F133 G134 E132:F132 G133 G132 G135 E134:F134 E135:F135 E131:F131 H165:H168 F165:G168 D131 G48 H48" evalError="1"/>
    <ignoredError sqref="B119 B151:B158 B160:B168" numberStoredAsText="1"/>
    <ignoredError sqref="E161" formula="1"/>
    <ignoredError sqref="E165:E168" evalError="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I328"/>
  <sheetViews>
    <sheetView zoomScale="86" zoomScaleNormal="86" zoomScaleSheetLayoutView="75" workbookViewId="0">
      <selection activeCell="C71" sqref="C71"/>
    </sheetView>
  </sheetViews>
  <sheetFormatPr defaultColWidth="9.140625" defaultRowHeight="18.75"/>
  <cols>
    <col min="1" max="1" width="92.85546875" style="3" customWidth="1"/>
    <col min="2" max="2" width="14.85546875" style="25" customWidth="1"/>
    <col min="3" max="3" width="18.28515625" style="25" customWidth="1"/>
    <col min="4" max="4" width="18.85546875" style="25" customWidth="1"/>
    <col min="5" max="5" width="18.140625" style="25" customWidth="1"/>
    <col min="6" max="6" width="19.140625" style="25" customWidth="1"/>
    <col min="7" max="7" width="20.140625" style="25" bestFit="1" customWidth="1"/>
    <col min="8" max="8" width="19.85546875" style="25" customWidth="1"/>
    <col min="9" max="9" width="93.42578125" style="25" bestFit="1" customWidth="1"/>
    <col min="10" max="16384" width="9.140625" style="3"/>
  </cols>
  <sheetData>
    <row r="1" spans="1:9">
      <c r="A1" s="289" t="s">
        <v>88</v>
      </c>
      <c r="B1" s="289"/>
      <c r="C1" s="289"/>
      <c r="D1" s="289"/>
      <c r="E1" s="289"/>
      <c r="F1" s="289"/>
      <c r="G1" s="289"/>
      <c r="H1" s="289"/>
      <c r="I1" s="289"/>
    </row>
    <row r="2" spans="1:9" ht="29.25" customHeight="1">
      <c r="A2" s="45"/>
      <c r="B2" s="54"/>
      <c r="C2" s="54"/>
      <c r="D2" s="54"/>
      <c r="E2" s="54"/>
      <c r="F2" s="54"/>
      <c r="G2" s="54"/>
      <c r="H2" s="54"/>
      <c r="I2" s="54"/>
    </row>
    <row r="3" spans="1:9" ht="56.45" customHeight="1">
      <c r="A3" s="285" t="s">
        <v>201</v>
      </c>
      <c r="B3" s="284" t="s">
        <v>18</v>
      </c>
      <c r="C3" s="290" t="s">
        <v>353</v>
      </c>
      <c r="D3" s="291"/>
      <c r="E3" s="285" t="s">
        <v>390</v>
      </c>
      <c r="F3" s="285"/>
      <c r="G3" s="285"/>
      <c r="H3" s="285"/>
      <c r="I3" s="285"/>
    </row>
    <row r="4" spans="1:9" ht="37.700000000000003" customHeight="1">
      <c r="A4" s="285"/>
      <c r="B4" s="284"/>
      <c r="C4" s="7" t="s">
        <v>188</v>
      </c>
      <c r="D4" s="7" t="s">
        <v>189</v>
      </c>
      <c r="E4" s="7" t="s">
        <v>190</v>
      </c>
      <c r="F4" s="7" t="s">
        <v>176</v>
      </c>
      <c r="G4" s="70" t="s">
        <v>196</v>
      </c>
      <c r="H4" s="70" t="s">
        <v>197</v>
      </c>
      <c r="I4" s="7" t="s">
        <v>195</v>
      </c>
    </row>
    <row r="5" spans="1:9">
      <c r="A5" s="6">
        <v>1</v>
      </c>
      <c r="B5" s="7">
        <v>2</v>
      </c>
      <c r="C5" s="6">
        <v>3</v>
      </c>
      <c r="D5" s="7">
        <v>4</v>
      </c>
      <c r="E5" s="6">
        <v>5</v>
      </c>
      <c r="F5" s="7">
        <v>6</v>
      </c>
      <c r="G5" s="6">
        <v>7</v>
      </c>
      <c r="H5" s="7">
        <v>8</v>
      </c>
      <c r="I5" s="6">
        <v>9</v>
      </c>
    </row>
    <row r="6" spans="1:9" s="5" customFormat="1" ht="24.95" customHeight="1">
      <c r="A6" s="292" t="s">
        <v>194</v>
      </c>
      <c r="B6" s="292"/>
      <c r="C6" s="292"/>
      <c r="D6" s="292"/>
      <c r="E6" s="292"/>
      <c r="F6" s="292"/>
      <c r="G6" s="292"/>
      <c r="H6" s="292"/>
      <c r="I6" s="292"/>
    </row>
    <row r="7" spans="1:9" s="5" customFormat="1" ht="20.100000000000001" customHeight="1">
      <c r="A7" s="8" t="s">
        <v>148</v>
      </c>
      <c r="B7" s="9">
        <v>1000</v>
      </c>
      <c r="C7" s="125">
        <v>29.8</v>
      </c>
      <c r="D7" s="125">
        <f>SUM('ІІІ. Рух грош. коштів'!F8)</f>
        <v>27.1</v>
      </c>
      <c r="E7" s="235">
        <f>SUM('ІІІ. Рух грош. коштів'!E8)</f>
        <v>31.06</v>
      </c>
      <c r="F7" s="125">
        <f t="shared" ref="F7:F13" si="0">D7</f>
        <v>27.1</v>
      </c>
      <c r="G7" s="125">
        <f>F7-E7</f>
        <v>-3.9599999999999973</v>
      </c>
      <c r="H7" s="161">
        <f>(F7/E7)*100</f>
        <v>87.250482936252425</v>
      </c>
      <c r="I7" s="93"/>
    </row>
    <row r="8" spans="1:9" ht="20.100000000000001" customHeight="1">
      <c r="A8" s="8" t="s">
        <v>132</v>
      </c>
      <c r="B8" s="9">
        <v>1010</v>
      </c>
      <c r="C8" s="125">
        <v>-17253</v>
      </c>
      <c r="D8" s="125">
        <v>-19273.5</v>
      </c>
      <c r="E8" s="235">
        <v>-22109.46</v>
      </c>
      <c r="F8" s="125">
        <f t="shared" si="0"/>
        <v>-19273.5</v>
      </c>
      <c r="G8" s="112">
        <f>F8-E8</f>
        <v>2835.9599999999991</v>
      </c>
      <c r="H8" s="161">
        <f t="shared" ref="H8:H71" si="1">(F8/E8)*100</f>
        <v>87.173092422881425</v>
      </c>
      <c r="I8" s="93"/>
    </row>
    <row r="9" spans="1:9" s="205" customFormat="1" ht="20.100000000000001" customHeight="1">
      <c r="A9" s="201" t="s">
        <v>406</v>
      </c>
      <c r="B9" s="202">
        <v>1011</v>
      </c>
      <c r="C9" s="228">
        <v>-5559.61</v>
      </c>
      <c r="D9" s="252">
        <v>-6907.93</v>
      </c>
      <c r="E9" s="237">
        <f>-1439.56-1439.56-1439.56-1439.54</f>
        <v>-5758.22</v>
      </c>
      <c r="F9" s="253">
        <f t="shared" si="0"/>
        <v>-6907.93</v>
      </c>
      <c r="G9" s="200">
        <f t="shared" ref="G9:G59" si="2">F9-E9</f>
        <v>-1149.71</v>
      </c>
      <c r="H9" s="203">
        <f t="shared" si="1"/>
        <v>119.96641323186678</v>
      </c>
      <c r="I9" s="204"/>
    </row>
    <row r="10" spans="1:9" s="2" customFormat="1" ht="20.100000000000001" customHeight="1">
      <c r="A10" s="8" t="s">
        <v>407</v>
      </c>
      <c r="B10" s="7">
        <v>1012</v>
      </c>
      <c r="C10" s="229">
        <v>-1601.02</v>
      </c>
      <c r="D10" s="229">
        <v>-1108.68</v>
      </c>
      <c r="E10" s="238">
        <f>-354-354-354-354</f>
        <v>-1416</v>
      </c>
      <c r="F10" s="229">
        <f t="shared" si="0"/>
        <v>-1108.68</v>
      </c>
      <c r="G10" s="112">
        <f t="shared" si="2"/>
        <v>307.31999999999994</v>
      </c>
      <c r="H10" s="161">
        <f t="shared" si="1"/>
        <v>78.29661016949153</v>
      </c>
      <c r="I10" s="92"/>
    </row>
    <row r="11" spans="1:9" s="2" customFormat="1" ht="20.100000000000001" customHeight="1">
      <c r="A11" s="8" t="s">
        <v>408</v>
      </c>
      <c r="B11" s="7">
        <v>1013</v>
      </c>
      <c r="C11" s="229">
        <v>-684.71</v>
      </c>
      <c r="D11" s="238">
        <f>-1213.44</f>
        <v>-1213.44</v>
      </c>
      <c r="E11" s="238">
        <f>-484-484-484-484</f>
        <v>-1936</v>
      </c>
      <c r="F11" s="238">
        <f t="shared" si="0"/>
        <v>-1213.44</v>
      </c>
      <c r="G11" s="112">
        <f t="shared" si="2"/>
        <v>722.56</v>
      </c>
      <c r="H11" s="161">
        <f t="shared" si="1"/>
        <v>62.677685950413235</v>
      </c>
      <c r="I11" s="92"/>
    </row>
    <row r="12" spans="1:9" s="2" customFormat="1" ht="20.100000000000001" customHeight="1">
      <c r="A12" s="8" t="s">
        <v>5</v>
      </c>
      <c r="B12" s="7">
        <v>1014</v>
      </c>
      <c r="C12" s="229">
        <v>-9634.84</v>
      </c>
      <c r="D12" s="238">
        <v>-10588.84</v>
      </c>
      <c r="E12" s="240">
        <f>-SUM('6.1. Інша інфо_1'!F15:H15)</f>
        <v>-10656.02</v>
      </c>
      <c r="F12" s="238">
        <f t="shared" si="0"/>
        <v>-10588.84</v>
      </c>
      <c r="G12" s="112">
        <f t="shared" si="2"/>
        <v>67.180000000000291</v>
      </c>
      <c r="H12" s="161">
        <f t="shared" si="1"/>
        <v>99.369558240318611</v>
      </c>
      <c r="I12" s="92"/>
    </row>
    <row r="13" spans="1:9" s="2" customFormat="1" ht="20.100000000000001" customHeight="1">
      <c r="A13" s="8" t="s">
        <v>6</v>
      </c>
      <c r="B13" s="7">
        <v>1015</v>
      </c>
      <c r="C13" s="209">
        <v>-2036.45</v>
      </c>
      <c r="D13" s="241">
        <v>-2173.86</v>
      </c>
      <c r="E13" s="241">
        <f>-586.08-586.08-586.08-586.08</f>
        <v>-2344.3200000000002</v>
      </c>
      <c r="F13" s="241">
        <f t="shared" si="0"/>
        <v>-2173.86</v>
      </c>
      <c r="G13" s="112">
        <f t="shared" si="2"/>
        <v>170.46000000000004</v>
      </c>
      <c r="H13" s="161">
        <f t="shared" si="1"/>
        <v>92.728808353808361</v>
      </c>
      <c r="I13" s="92"/>
    </row>
    <row r="14" spans="1:9" s="2" customFormat="1" ht="37.5">
      <c r="A14" s="8" t="s">
        <v>409</v>
      </c>
      <c r="B14" s="7">
        <v>1016</v>
      </c>
      <c r="C14" s="112" t="s">
        <v>241</v>
      </c>
      <c r="D14" s="112" t="s">
        <v>241</v>
      </c>
      <c r="E14" s="112" t="s">
        <v>241</v>
      </c>
      <c r="F14" s="112" t="s">
        <v>241</v>
      </c>
      <c r="G14" s="112" t="e">
        <f t="shared" si="2"/>
        <v>#VALUE!</v>
      </c>
      <c r="H14" s="161" t="e">
        <f t="shared" si="1"/>
        <v>#VALUE!</v>
      </c>
      <c r="I14" s="92"/>
    </row>
    <row r="15" spans="1:9" s="2" customFormat="1" ht="20.100000000000001" customHeight="1">
      <c r="A15" s="8" t="s">
        <v>410</v>
      </c>
      <c r="B15" s="7">
        <v>1017</v>
      </c>
      <c r="C15" s="112"/>
      <c r="D15" s="112"/>
      <c r="E15" s="112"/>
      <c r="F15" s="112"/>
      <c r="G15" s="112">
        <f t="shared" si="2"/>
        <v>0</v>
      </c>
      <c r="H15" s="161" t="e">
        <f t="shared" si="1"/>
        <v>#DIV/0!</v>
      </c>
      <c r="I15" s="92"/>
    </row>
    <row r="16" spans="1:9" s="2" customFormat="1" ht="20.100000000000001" customHeight="1">
      <c r="A16" s="8" t="s">
        <v>411</v>
      </c>
      <c r="B16" s="7">
        <v>1018</v>
      </c>
      <c r="C16" s="112"/>
      <c r="D16" s="112"/>
      <c r="E16" s="112"/>
      <c r="F16" s="112"/>
      <c r="G16" s="112">
        <f t="shared" si="2"/>
        <v>0</v>
      </c>
      <c r="H16" s="161" t="e">
        <f t="shared" si="1"/>
        <v>#DIV/0!</v>
      </c>
      <c r="I16" s="92"/>
    </row>
    <row r="17" spans="1:9" s="5" customFormat="1" ht="20.100000000000001" customHeight="1">
      <c r="A17" s="10" t="s">
        <v>24</v>
      </c>
      <c r="B17" s="11">
        <v>1020</v>
      </c>
      <c r="C17" s="194">
        <f>SUM(C7,C8)</f>
        <v>-17223.2</v>
      </c>
      <c r="D17" s="194">
        <f>SUM(D7,D8)</f>
        <v>-19246.400000000001</v>
      </c>
      <c r="E17" s="242">
        <f>SUM(E7,E8)</f>
        <v>-22078.399999999998</v>
      </c>
      <c r="F17" s="194">
        <f>D17</f>
        <v>-19246.400000000001</v>
      </c>
      <c r="G17" s="122">
        <f t="shared" si="2"/>
        <v>2831.9999999999964</v>
      </c>
      <c r="H17" s="163">
        <f t="shared" si="1"/>
        <v>87.172983549532589</v>
      </c>
      <c r="I17" s="94"/>
    </row>
    <row r="18" spans="1:9" ht="20.100000000000001" customHeight="1">
      <c r="A18" s="8" t="s">
        <v>158</v>
      </c>
      <c r="B18" s="9">
        <v>1030</v>
      </c>
      <c r="C18" s="162">
        <f>SUM(C19:C38,C40)</f>
        <v>0</v>
      </c>
      <c r="D18" s="162">
        <f>SUM(D19:D38,D40)</f>
        <v>0</v>
      </c>
      <c r="E18" s="162">
        <f>SUM(E19:E38,E40)</f>
        <v>0</v>
      </c>
      <c r="F18" s="162">
        <f>SUM(F19:F38,F40)</f>
        <v>0</v>
      </c>
      <c r="G18" s="112">
        <f t="shared" si="2"/>
        <v>0</v>
      </c>
      <c r="H18" s="161" t="e">
        <f t="shared" si="1"/>
        <v>#DIV/0!</v>
      </c>
      <c r="I18" s="93"/>
    </row>
    <row r="19" spans="1:9" ht="20.100000000000001" customHeight="1">
      <c r="A19" s="8" t="s">
        <v>97</v>
      </c>
      <c r="B19" s="9">
        <v>1031</v>
      </c>
      <c r="C19" s="112" t="s">
        <v>241</v>
      </c>
      <c r="D19" s="112" t="s">
        <v>241</v>
      </c>
      <c r="E19" s="112" t="s">
        <v>241</v>
      </c>
      <c r="F19" s="112" t="s">
        <v>241</v>
      </c>
      <c r="G19" s="112" t="e">
        <f t="shared" si="2"/>
        <v>#VALUE!</v>
      </c>
      <c r="H19" s="161" t="e">
        <f t="shared" si="1"/>
        <v>#VALUE!</v>
      </c>
      <c r="I19" s="93"/>
    </row>
    <row r="20" spans="1:9" ht="20.100000000000001" customHeight="1">
      <c r="A20" s="8" t="s">
        <v>150</v>
      </c>
      <c r="B20" s="9">
        <v>1032</v>
      </c>
      <c r="C20" s="112" t="s">
        <v>241</v>
      </c>
      <c r="D20" s="112" t="s">
        <v>241</v>
      </c>
      <c r="E20" s="112" t="s">
        <v>241</v>
      </c>
      <c r="F20" s="112" t="s">
        <v>241</v>
      </c>
      <c r="G20" s="112" t="e">
        <f t="shared" si="2"/>
        <v>#VALUE!</v>
      </c>
      <c r="H20" s="161" t="e">
        <f t="shared" si="1"/>
        <v>#VALUE!</v>
      </c>
      <c r="I20" s="93"/>
    </row>
    <row r="21" spans="1:9" ht="20.100000000000001" customHeight="1">
      <c r="A21" s="8" t="s">
        <v>58</v>
      </c>
      <c r="B21" s="9">
        <v>1033</v>
      </c>
      <c r="C21" s="112" t="s">
        <v>241</v>
      </c>
      <c r="D21" s="112" t="s">
        <v>241</v>
      </c>
      <c r="E21" s="112" t="s">
        <v>241</v>
      </c>
      <c r="F21" s="112" t="s">
        <v>241</v>
      </c>
      <c r="G21" s="112" t="e">
        <f t="shared" si="2"/>
        <v>#VALUE!</v>
      </c>
      <c r="H21" s="161" t="e">
        <f t="shared" si="1"/>
        <v>#VALUE!</v>
      </c>
      <c r="I21" s="93"/>
    </row>
    <row r="22" spans="1:9" ht="20.100000000000001" customHeight="1">
      <c r="A22" s="8" t="s">
        <v>22</v>
      </c>
      <c r="B22" s="9">
        <v>1034</v>
      </c>
      <c r="C22" s="112" t="s">
        <v>241</v>
      </c>
      <c r="D22" s="112" t="s">
        <v>241</v>
      </c>
      <c r="E22" s="112" t="s">
        <v>241</v>
      </c>
      <c r="F22" s="112" t="s">
        <v>241</v>
      </c>
      <c r="G22" s="112" t="e">
        <f t="shared" si="2"/>
        <v>#VALUE!</v>
      </c>
      <c r="H22" s="161" t="e">
        <f t="shared" si="1"/>
        <v>#VALUE!</v>
      </c>
      <c r="I22" s="93"/>
    </row>
    <row r="23" spans="1:9" ht="20.100000000000001" customHeight="1">
      <c r="A23" s="8" t="s">
        <v>23</v>
      </c>
      <c r="B23" s="9">
        <v>1035</v>
      </c>
      <c r="C23" s="112" t="s">
        <v>241</v>
      </c>
      <c r="D23" s="112" t="s">
        <v>241</v>
      </c>
      <c r="E23" s="112" t="s">
        <v>241</v>
      </c>
      <c r="F23" s="112" t="s">
        <v>241</v>
      </c>
      <c r="G23" s="112" t="e">
        <f t="shared" si="2"/>
        <v>#VALUE!</v>
      </c>
      <c r="H23" s="161" t="e">
        <f t="shared" si="1"/>
        <v>#VALUE!</v>
      </c>
      <c r="I23" s="93"/>
    </row>
    <row r="24" spans="1:9" s="2" customFormat="1" ht="20.100000000000001" customHeight="1">
      <c r="A24" s="8" t="s">
        <v>34</v>
      </c>
      <c r="B24" s="9">
        <v>1036</v>
      </c>
      <c r="C24" s="112" t="s">
        <v>241</v>
      </c>
      <c r="D24" s="112" t="s">
        <v>241</v>
      </c>
      <c r="E24" s="112" t="s">
        <v>241</v>
      </c>
      <c r="F24" s="112" t="s">
        <v>241</v>
      </c>
      <c r="G24" s="112" t="e">
        <f t="shared" si="2"/>
        <v>#VALUE!</v>
      </c>
      <c r="H24" s="161" t="e">
        <f t="shared" si="1"/>
        <v>#VALUE!</v>
      </c>
      <c r="I24" s="93"/>
    </row>
    <row r="25" spans="1:9" s="2" customFormat="1" ht="20.100000000000001" customHeight="1">
      <c r="A25" s="8" t="s">
        <v>35</v>
      </c>
      <c r="B25" s="9">
        <v>1037</v>
      </c>
      <c r="C25" s="112" t="s">
        <v>241</v>
      </c>
      <c r="D25" s="112" t="s">
        <v>241</v>
      </c>
      <c r="E25" s="112" t="s">
        <v>241</v>
      </c>
      <c r="F25" s="112" t="s">
        <v>241</v>
      </c>
      <c r="G25" s="112" t="e">
        <f t="shared" si="2"/>
        <v>#VALUE!</v>
      </c>
      <c r="H25" s="161" t="e">
        <f t="shared" si="1"/>
        <v>#VALUE!</v>
      </c>
      <c r="I25" s="93"/>
    </row>
    <row r="26" spans="1:9" s="2" customFormat="1" ht="20.100000000000001" customHeight="1">
      <c r="A26" s="8" t="s">
        <v>36</v>
      </c>
      <c r="B26" s="9">
        <v>1038</v>
      </c>
      <c r="C26" s="112"/>
      <c r="D26" s="112"/>
      <c r="E26" s="112"/>
      <c r="F26" s="112"/>
      <c r="G26" s="112">
        <f t="shared" si="2"/>
        <v>0</v>
      </c>
      <c r="H26" s="161" t="e">
        <f t="shared" si="1"/>
        <v>#DIV/0!</v>
      </c>
      <c r="I26" s="93"/>
    </row>
    <row r="27" spans="1:9" s="2" customFormat="1" ht="20.100000000000001" customHeight="1">
      <c r="A27" s="8" t="s">
        <v>37</v>
      </c>
      <c r="B27" s="9">
        <v>1039</v>
      </c>
      <c r="C27" s="112"/>
      <c r="D27" s="112"/>
      <c r="E27" s="112"/>
      <c r="F27" s="112"/>
      <c r="G27" s="112">
        <f t="shared" si="2"/>
        <v>0</v>
      </c>
      <c r="H27" s="161" t="e">
        <f t="shared" si="1"/>
        <v>#DIV/0!</v>
      </c>
      <c r="I27" s="93"/>
    </row>
    <row r="28" spans="1:9" s="2" customFormat="1" ht="42.75" customHeight="1">
      <c r="A28" s="8" t="s">
        <v>38</v>
      </c>
      <c r="B28" s="9">
        <v>1040</v>
      </c>
      <c r="C28" s="112"/>
      <c r="D28" s="112"/>
      <c r="E28" s="112"/>
      <c r="F28" s="112"/>
      <c r="G28" s="112">
        <f t="shared" si="2"/>
        <v>0</v>
      </c>
      <c r="H28" s="161" t="e">
        <f t="shared" si="1"/>
        <v>#DIV/0!</v>
      </c>
      <c r="I28" s="93"/>
    </row>
    <row r="29" spans="1:9" s="2" customFormat="1" ht="42.75" customHeight="1">
      <c r="A29" s="8" t="s">
        <v>39</v>
      </c>
      <c r="B29" s="9">
        <v>1041</v>
      </c>
      <c r="C29" s="112"/>
      <c r="D29" s="112"/>
      <c r="E29" s="112"/>
      <c r="F29" s="112"/>
      <c r="G29" s="112">
        <f t="shared" si="2"/>
        <v>0</v>
      </c>
      <c r="H29" s="161" t="e">
        <f t="shared" si="1"/>
        <v>#DIV/0!</v>
      </c>
      <c r="I29" s="93"/>
    </row>
    <row r="30" spans="1:9" s="2" customFormat="1" ht="20.100000000000001" customHeight="1">
      <c r="A30" s="8" t="s">
        <v>40</v>
      </c>
      <c r="B30" s="9">
        <v>1042</v>
      </c>
      <c r="C30" s="112"/>
      <c r="D30" s="112"/>
      <c r="E30" s="112"/>
      <c r="F30" s="112"/>
      <c r="G30" s="112">
        <f t="shared" si="2"/>
        <v>0</v>
      </c>
      <c r="H30" s="161" t="e">
        <f t="shared" si="1"/>
        <v>#DIV/0!</v>
      </c>
      <c r="I30" s="93"/>
    </row>
    <row r="31" spans="1:9" s="2" customFormat="1" ht="20.100000000000001" customHeight="1">
      <c r="A31" s="8" t="s">
        <v>41</v>
      </c>
      <c r="B31" s="9">
        <v>1043</v>
      </c>
      <c r="C31" s="112"/>
      <c r="D31" s="112"/>
      <c r="E31" s="112"/>
      <c r="F31" s="112"/>
      <c r="G31" s="112">
        <f t="shared" si="2"/>
        <v>0</v>
      </c>
      <c r="H31" s="161" t="e">
        <f t="shared" si="1"/>
        <v>#DIV/0!</v>
      </c>
      <c r="I31" s="93"/>
    </row>
    <row r="32" spans="1:9" s="2" customFormat="1" ht="20.100000000000001" customHeight="1">
      <c r="A32" s="8" t="s">
        <v>42</v>
      </c>
      <c r="B32" s="9">
        <v>1044</v>
      </c>
      <c r="C32" s="112"/>
      <c r="D32" s="112"/>
      <c r="E32" s="112"/>
      <c r="F32" s="112"/>
      <c r="G32" s="112">
        <f t="shared" si="2"/>
        <v>0</v>
      </c>
      <c r="H32" s="161" t="e">
        <f t="shared" si="1"/>
        <v>#DIV/0!</v>
      </c>
      <c r="I32" s="93"/>
    </row>
    <row r="33" spans="1:9" s="2" customFormat="1" ht="20.100000000000001" customHeight="1">
      <c r="A33" s="8" t="s">
        <v>60</v>
      </c>
      <c r="B33" s="9">
        <v>1045</v>
      </c>
      <c r="C33" s="112"/>
      <c r="D33" s="112"/>
      <c r="E33" s="112"/>
      <c r="F33" s="112"/>
      <c r="G33" s="112">
        <f t="shared" si="2"/>
        <v>0</v>
      </c>
      <c r="H33" s="161" t="e">
        <f t="shared" si="1"/>
        <v>#DIV/0!</v>
      </c>
      <c r="I33" s="93"/>
    </row>
    <row r="34" spans="1:9" s="2" customFormat="1" ht="20.100000000000001" customHeight="1">
      <c r="A34" s="8" t="s">
        <v>43</v>
      </c>
      <c r="B34" s="9">
        <v>1046</v>
      </c>
      <c r="C34" s="112"/>
      <c r="D34" s="112"/>
      <c r="E34" s="112"/>
      <c r="F34" s="112"/>
      <c r="G34" s="112">
        <f t="shared" si="2"/>
        <v>0</v>
      </c>
      <c r="H34" s="161" t="e">
        <f t="shared" si="1"/>
        <v>#DIV/0!</v>
      </c>
      <c r="I34" s="93"/>
    </row>
    <row r="35" spans="1:9" s="2" customFormat="1" ht="20.100000000000001" customHeight="1">
      <c r="A35" s="8" t="s">
        <v>44</v>
      </c>
      <c r="B35" s="9">
        <v>1047</v>
      </c>
      <c r="C35" s="112"/>
      <c r="D35" s="112"/>
      <c r="E35" s="112"/>
      <c r="F35" s="112"/>
      <c r="G35" s="112">
        <f t="shared" si="2"/>
        <v>0</v>
      </c>
      <c r="H35" s="161" t="e">
        <f t="shared" si="1"/>
        <v>#DIV/0!</v>
      </c>
      <c r="I35" s="93"/>
    </row>
    <row r="36" spans="1:9" s="2" customFormat="1" ht="20.100000000000001" customHeight="1">
      <c r="A36" s="8" t="s">
        <v>45</v>
      </c>
      <c r="B36" s="9">
        <v>1048</v>
      </c>
      <c r="C36" s="112"/>
      <c r="D36" s="112"/>
      <c r="E36" s="112"/>
      <c r="F36" s="112"/>
      <c r="G36" s="112">
        <f t="shared" si="2"/>
        <v>0</v>
      </c>
      <c r="H36" s="161" t="e">
        <f t="shared" si="1"/>
        <v>#DIV/0!</v>
      </c>
      <c r="I36" s="93"/>
    </row>
    <row r="37" spans="1:9" s="2" customFormat="1" ht="20.100000000000001" customHeight="1">
      <c r="A37" s="8" t="s">
        <v>46</v>
      </c>
      <c r="B37" s="9">
        <v>1049</v>
      </c>
      <c r="C37" s="112"/>
      <c r="D37" s="112"/>
      <c r="E37" s="112"/>
      <c r="F37" s="112"/>
      <c r="G37" s="112">
        <f t="shared" si="2"/>
        <v>0</v>
      </c>
      <c r="H37" s="161" t="e">
        <f t="shared" si="1"/>
        <v>#DIV/0!</v>
      </c>
      <c r="I37" s="93"/>
    </row>
    <row r="38" spans="1:9" s="2" customFormat="1" ht="42.75" customHeight="1">
      <c r="A38" s="8" t="s">
        <v>71</v>
      </c>
      <c r="B38" s="9">
        <v>1050</v>
      </c>
      <c r="C38" s="112"/>
      <c r="D38" s="112"/>
      <c r="E38" s="112"/>
      <c r="F38" s="112"/>
      <c r="G38" s="112">
        <f t="shared" si="2"/>
        <v>0</v>
      </c>
      <c r="H38" s="161" t="e">
        <f t="shared" si="1"/>
        <v>#DIV/0!</v>
      </c>
      <c r="I38" s="93"/>
    </row>
    <row r="39" spans="1:9" s="2" customFormat="1" ht="20.100000000000001" customHeight="1">
      <c r="A39" s="8" t="s">
        <v>47</v>
      </c>
      <c r="B39" s="6" t="s">
        <v>333</v>
      </c>
      <c r="C39" s="112"/>
      <c r="D39" s="112"/>
      <c r="E39" s="112"/>
      <c r="F39" s="112"/>
      <c r="G39" s="112">
        <f t="shared" si="2"/>
        <v>0</v>
      </c>
      <c r="H39" s="161" t="e">
        <f t="shared" si="1"/>
        <v>#DIV/0!</v>
      </c>
      <c r="I39" s="93"/>
    </row>
    <row r="40" spans="1:9" s="2" customFormat="1" ht="20.100000000000001" customHeight="1">
      <c r="A40" s="8" t="s">
        <v>100</v>
      </c>
      <c r="B40" s="9">
        <v>1051</v>
      </c>
      <c r="C40" s="112" t="s">
        <v>241</v>
      </c>
      <c r="D40" s="112" t="s">
        <v>241</v>
      </c>
      <c r="E40" s="112" t="s">
        <v>241</v>
      </c>
      <c r="F40" s="112" t="s">
        <v>241</v>
      </c>
      <c r="G40" s="112" t="e">
        <f t="shared" si="2"/>
        <v>#VALUE!</v>
      </c>
      <c r="H40" s="161" t="e">
        <f t="shared" si="1"/>
        <v>#VALUE!</v>
      </c>
      <c r="I40" s="93"/>
    </row>
    <row r="41" spans="1:9" ht="20.100000000000001" customHeight="1">
      <c r="A41" s="8" t="s">
        <v>159</v>
      </c>
      <c r="B41" s="9">
        <v>1060</v>
      </c>
      <c r="C41" s="162">
        <f>SUM(C42:C48)</f>
        <v>0</v>
      </c>
      <c r="D41" s="162">
        <f>SUM(D42:D48)</f>
        <v>0</v>
      </c>
      <c r="E41" s="162">
        <f>SUM(E42:E48)</f>
        <v>0</v>
      </c>
      <c r="F41" s="162">
        <f>SUM(F42:F48)</f>
        <v>0</v>
      </c>
      <c r="G41" s="112">
        <f t="shared" si="2"/>
        <v>0</v>
      </c>
      <c r="H41" s="161" t="e">
        <f t="shared" si="1"/>
        <v>#DIV/0!</v>
      </c>
      <c r="I41" s="93"/>
    </row>
    <row r="42" spans="1:9" s="2" customFormat="1" ht="20.100000000000001" customHeight="1">
      <c r="A42" s="8" t="s">
        <v>135</v>
      </c>
      <c r="B42" s="9">
        <v>1061</v>
      </c>
      <c r="C42" s="112" t="s">
        <v>241</v>
      </c>
      <c r="D42" s="112" t="s">
        <v>241</v>
      </c>
      <c r="E42" s="112" t="s">
        <v>241</v>
      </c>
      <c r="F42" s="112" t="s">
        <v>241</v>
      </c>
      <c r="G42" s="112" t="e">
        <f t="shared" si="2"/>
        <v>#VALUE!</v>
      </c>
      <c r="H42" s="161" t="e">
        <f t="shared" si="1"/>
        <v>#VALUE!</v>
      </c>
      <c r="I42" s="93"/>
    </row>
    <row r="43" spans="1:9" s="2" customFormat="1" ht="20.100000000000001" customHeight="1">
      <c r="A43" s="8" t="s">
        <v>136</v>
      </c>
      <c r="B43" s="9">
        <v>1062</v>
      </c>
      <c r="C43" s="112" t="s">
        <v>241</v>
      </c>
      <c r="D43" s="112" t="s">
        <v>241</v>
      </c>
      <c r="E43" s="112" t="s">
        <v>241</v>
      </c>
      <c r="F43" s="112" t="s">
        <v>241</v>
      </c>
      <c r="G43" s="112" t="e">
        <f t="shared" si="2"/>
        <v>#VALUE!</v>
      </c>
      <c r="H43" s="161" t="e">
        <f t="shared" si="1"/>
        <v>#VALUE!</v>
      </c>
      <c r="I43" s="93"/>
    </row>
    <row r="44" spans="1:9" s="2" customFormat="1" ht="20.100000000000001" customHeight="1">
      <c r="A44" s="8" t="s">
        <v>36</v>
      </c>
      <c r="B44" s="9">
        <v>1063</v>
      </c>
      <c r="C44" s="112" t="s">
        <v>241</v>
      </c>
      <c r="D44" s="112" t="s">
        <v>241</v>
      </c>
      <c r="E44" s="112" t="s">
        <v>241</v>
      </c>
      <c r="F44" s="112" t="s">
        <v>241</v>
      </c>
      <c r="G44" s="112" t="e">
        <f t="shared" si="2"/>
        <v>#VALUE!</v>
      </c>
      <c r="H44" s="161" t="e">
        <f t="shared" si="1"/>
        <v>#VALUE!</v>
      </c>
      <c r="I44" s="93"/>
    </row>
    <row r="45" spans="1:9" s="2" customFormat="1" ht="20.100000000000001" customHeight="1">
      <c r="A45" s="8" t="s">
        <v>37</v>
      </c>
      <c r="B45" s="9">
        <v>1064</v>
      </c>
      <c r="C45" s="112" t="s">
        <v>241</v>
      </c>
      <c r="D45" s="112" t="s">
        <v>241</v>
      </c>
      <c r="E45" s="112" t="s">
        <v>241</v>
      </c>
      <c r="F45" s="112" t="s">
        <v>241</v>
      </c>
      <c r="G45" s="112" t="e">
        <f t="shared" si="2"/>
        <v>#VALUE!</v>
      </c>
      <c r="H45" s="161" t="e">
        <f t="shared" si="1"/>
        <v>#VALUE!</v>
      </c>
      <c r="I45" s="93"/>
    </row>
    <row r="46" spans="1:9" s="2" customFormat="1" ht="20.100000000000001" customHeight="1">
      <c r="A46" s="8" t="s">
        <v>59</v>
      </c>
      <c r="B46" s="9">
        <v>1065</v>
      </c>
      <c r="C46" s="112" t="s">
        <v>241</v>
      </c>
      <c r="D46" s="112" t="s">
        <v>241</v>
      </c>
      <c r="E46" s="112" t="s">
        <v>241</v>
      </c>
      <c r="F46" s="112" t="s">
        <v>241</v>
      </c>
      <c r="G46" s="112" t="e">
        <f t="shared" si="2"/>
        <v>#VALUE!</v>
      </c>
      <c r="H46" s="161" t="e">
        <f t="shared" si="1"/>
        <v>#VALUE!</v>
      </c>
      <c r="I46" s="93"/>
    </row>
    <row r="47" spans="1:9" s="2" customFormat="1" ht="20.100000000000001" customHeight="1">
      <c r="A47" s="8" t="s">
        <v>74</v>
      </c>
      <c r="B47" s="9">
        <v>1066</v>
      </c>
      <c r="C47" s="112" t="s">
        <v>241</v>
      </c>
      <c r="D47" s="112" t="s">
        <v>241</v>
      </c>
      <c r="E47" s="112" t="s">
        <v>241</v>
      </c>
      <c r="F47" s="112" t="s">
        <v>241</v>
      </c>
      <c r="G47" s="112" t="e">
        <f t="shared" si="2"/>
        <v>#VALUE!</v>
      </c>
      <c r="H47" s="161" t="e">
        <f t="shared" si="1"/>
        <v>#VALUE!</v>
      </c>
      <c r="I47" s="93"/>
    </row>
    <row r="48" spans="1:9" s="2" customFormat="1" ht="20.100000000000001" customHeight="1">
      <c r="A48" s="8" t="s">
        <v>109</v>
      </c>
      <c r="B48" s="9">
        <v>1067</v>
      </c>
      <c r="C48" s="112" t="s">
        <v>241</v>
      </c>
      <c r="D48" s="112" t="s">
        <v>241</v>
      </c>
      <c r="E48" s="112" t="s">
        <v>241</v>
      </c>
      <c r="F48" s="112" t="s">
        <v>241</v>
      </c>
      <c r="G48" s="112" t="e">
        <f t="shared" si="2"/>
        <v>#VALUE!</v>
      </c>
      <c r="H48" s="161" t="e">
        <f t="shared" si="1"/>
        <v>#VALUE!</v>
      </c>
      <c r="I48" s="93"/>
    </row>
    <row r="49" spans="1:9" s="2" customFormat="1" ht="20.100000000000001" customHeight="1">
      <c r="A49" s="8" t="s">
        <v>265</v>
      </c>
      <c r="B49" s="9">
        <v>1070</v>
      </c>
      <c r="C49" s="195">
        <f>SUM(C50:C52)</f>
        <v>19516.599999999999</v>
      </c>
      <c r="D49" s="195">
        <f>SUM(D50:D52)</f>
        <v>22904.7</v>
      </c>
      <c r="E49" s="243">
        <f>SUM(E50:E52)</f>
        <v>22092.5</v>
      </c>
      <c r="F49" s="195">
        <f>SUM(F50:F52)</f>
        <v>22904.7</v>
      </c>
      <c r="G49" s="112">
        <f>F49-E49</f>
        <v>812.20000000000073</v>
      </c>
      <c r="H49" s="161">
        <f t="shared" si="1"/>
        <v>103.67636075591264</v>
      </c>
      <c r="I49" s="93"/>
    </row>
    <row r="50" spans="1:9" s="2" customFormat="1" ht="20.100000000000001" customHeight="1">
      <c r="A50" s="8" t="s">
        <v>155</v>
      </c>
      <c r="B50" s="9">
        <v>1071</v>
      </c>
      <c r="C50" s="125"/>
      <c r="D50" s="125"/>
      <c r="E50" s="125"/>
      <c r="F50" s="125"/>
      <c r="G50" s="112">
        <f t="shared" si="2"/>
        <v>0</v>
      </c>
      <c r="H50" s="161" t="e">
        <f t="shared" si="1"/>
        <v>#DIV/0!</v>
      </c>
      <c r="I50" s="93"/>
    </row>
    <row r="51" spans="1:9" s="2" customFormat="1" ht="33" customHeight="1">
      <c r="A51" s="8" t="s">
        <v>471</v>
      </c>
      <c r="B51" s="9">
        <v>1072</v>
      </c>
      <c r="C51" s="125"/>
      <c r="D51" s="125">
        <v>911.9</v>
      </c>
      <c r="E51" s="125"/>
      <c r="F51" s="125">
        <v>911.9</v>
      </c>
      <c r="G51" s="112">
        <f t="shared" si="2"/>
        <v>911.9</v>
      </c>
      <c r="H51" s="161" t="e">
        <f t="shared" si="1"/>
        <v>#DIV/0!</v>
      </c>
      <c r="I51" s="93"/>
    </row>
    <row r="52" spans="1:9" s="2" customFormat="1" ht="20.100000000000001" customHeight="1">
      <c r="A52" s="8" t="s">
        <v>464</v>
      </c>
      <c r="B52" s="9">
        <v>1073</v>
      </c>
      <c r="C52" s="125">
        <v>19516.599999999999</v>
      </c>
      <c r="D52" s="125">
        <v>21992.799999999999</v>
      </c>
      <c r="E52" s="235">
        <f>SUM('ІІІ. Рух грош. коштів'!E11)</f>
        <v>22092.5</v>
      </c>
      <c r="F52" s="125">
        <v>21992.799999999999</v>
      </c>
      <c r="G52" s="112">
        <f t="shared" si="2"/>
        <v>-99.700000000000728</v>
      </c>
      <c r="H52" s="161">
        <f t="shared" si="1"/>
        <v>99.548715627475389</v>
      </c>
      <c r="I52" s="93"/>
    </row>
    <row r="53" spans="1:9" s="2" customFormat="1" ht="20.100000000000001" customHeight="1">
      <c r="A53" s="89" t="s">
        <v>75</v>
      </c>
      <c r="B53" s="9">
        <v>1080</v>
      </c>
      <c r="C53" s="162">
        <f>SUM(C54:C59)</f>
        <v>-2847.8</v>
      </c>
      <c r="D53" s="162">
        <f>SUM(D54:D59)</f>
        <v>-3653.4</v>
      </c>
      <c r="E53" s="243">
        <f>E59+E72</f>
        <v>-8.1</v>
      </c>
      <c r="F53" s="162">
        <f>SUM(F54:F59)</f>
        <v>-3653.4</v>
      </c>
      <c r="G53" s="112">
        <f t="shared" si="2"/>
        <v>-3645.3</v>
      </c>
      <c r="H53" s="161">
        <f t="shared" si="1"/>
        <v>45103.703703703708</v>
      </c>
      <c r="I53" s="93"/>
    </row>
    <row r="54" spans="1:9" s="2" customFormat="1" ht="20.100000000000001" customHeight="1">
      <c r="A54" s="8" t="s">
        <v>155</v>
      </c>
      <c r="B54" s="9">
        <v>1081</v>
      </c>
      <c r="C54" s="125" t="s">
        <v>241</v>
      </c>
      <c r="D54" s="125" t="s">
        <v>241</v>
      </c>
      <c r="E54" s="125" t="s">
        <v>241</v>
      </c>
      <c r="F54" s="125" t="s">
        <v>241</v>
      </c>
      <c r="G54" s="112" t="e">
        <f t="shared" si="2"/>
        <v>#VALUE!</v>
      </c>
      <c r="H54" s="161" t="e">
        <f t="shared" si="1"/>
        <v>#VALUE!</v>
      </c>
      <c r="I54" s="93"/>
    </row>
    <row r="55" spans="1:9" s="2" customFormat="1" ht="20.100000000000001" customHeight="1">
      <c r="A55" s="8" t="s">
        <v>391</v>
      </c>
      <c r="B55" s="9">
        <v>1082</v>
      </c>
      <c r="C55" s="125"/>
      <c r="D55" s="125">
        <v>-301.3</v>
      </c>
      <c r="E55" s="125" t="s">
        <v>241</v>
      </c>
      <c r="F55" s="213">
        <f>SUM(D55)</f>
        <v>-301.3</v>
      </c>
      <c r="G55" s="112" t="e">
        <f t="shared" si="2"/>
        <v>#VALUE!</v>
      </c>
      <c r="H55" s="161" t="e">
        <f t="shared" si="1"/>
        <v>#VALUE!</v>
      </c>
      <c r="I55" s="93"/>
    </row>
    <row r="56" spans="1:9" s="2" customFormat="1" ht="20.100000000000001" customHeight="1">
      <c r="A56" s="8" t="s">
        <v>66</v>
      </c>
      <c r="B56" s="9">
        <v>1083</v>
      </c>
      <c r="C56" s="125" t="s">
        <v>241</v>
      </c>
      <c r="D56" s="125" t="s">
        <v>241</v>
      </c>
      <c r="E56" s="125" t="s">
        <v>241</v>
      </c>
      <c r="F56" s="125" t="s">
        <v>241</v>
      </c>
      <c r="G56" s="112" t="e">
        <f t="shared" si="2"/>
        <v>#VALUE!</v>
      </c>
      <c r="H56" s="161" t="e">
        <f t="shared" si="1"/>
        <v>#VALUE!</v>
      </c>
      <c r="I56" s="93"/>
    </row>
    <row r="57" spans="1:9" s="2" customFormat="1" ht="20.100000000000001" customHeight="1">
      <c r="A57" s="8" t="s">
        <v>48</v>
      </c>
      <c r="B57" s="9">
        <v>1084</v>
      </c>
      <c r="C57" s="125" t="s">
        <v>241</v>
      </c>
      <c r="D57" s="125" t="s">
        <v>241</v>
      </c>
      <c r="E57" s="125" t="s">
        <v>241</v>
      </c>
      <c r="F57" s="125" t="s">
        <v>241</v>
      </c>
      <c r="G57" s="112" t="e">
        <f t="shared" si="2"/>
        <v>#VALUE!</v>
      </c>
      <c r="H57" s="161" t="e">
        <f t="shared" si="1"/>
        <v>#VALUE!</v>
      </c>
      <c r="I57" s="93"/>
    </row>
    <row r="58" spans="1:9" s="2" customFormat="1" ht="20.100000000000001" customHeight="1">
      <c r="A58" s="8" t="s">
        <v>57</v>
      </c>
      <c r="B58" s="9">
        <v>1085</v>
      </c>
      <c r="C58" s="125" t="s">
        <v>241</v>
      </c>
      <c r="D58" s="125" t="s">
        <v>241</v>
      </c>
      <c r="E58" s="251"/>
      <c r="F58" s="125" t="s">
        <v>241</v>
      </c>
      <c r="G58" s="112" t="e">
        <f t="shared" si="2"/>
        <v>#VALUE!</v>
      </c>
      <c r="H58" s="161" t="e">
        <f t="shared" si="1"/>
        <v>#VALUE!</v>
      </c>
      <c r="I58" s="93"/>
    </row>
    <row r="59" spans="1:9" s="2" customFormat="1" ht="20.100000000000001" customHeight="1">
      <c r="A59" s="8" t="s">
        <v>463</v>
      </c>
      <c r="B59" s="9">
        <v>1086</v>
      </c>
      <c r="C59" s="112">
        <v>-2847.8</v>
      </c>
      <c r="D59" s="112">
        <v>-3352.1</v>
      </c>
      <c r="E59" s="235">
        <f>-1.75-1.75-1.75-1.75</f>
        <v>-7</v>
      </c>
      <c r="F59" s="112">
        <f>D59</f>
        <v>-3352.1</v>
      </c>
      <c r="G59" s="112">
        <f t="shared" si="2"/>
        <v>-3345.1</v>
      </c>
      <c r="H59" s="161">
        <f t="shared" si="1"/>
        <v>47887.142857142855</v>
      </c>
      <c r="I59" s="93"/>
    </row>
    <row r="60" spans="1:9" s="5" customFormat="1" ht="20.100000000000001" customHeight="1">
      <c r="A60" s="10" t="s">
        <v>4</v>
      </c>
      <c r="B60" s="11">
        <v>1100</v>
      </c>
      <c r="C60" s="231">
        <f>SUM(C17,C18,C49,C53,C65,C68)</f>
        <v>330.19999999999766</v>
      </c>
      <c r="D60" s="231">
        <f>SUM(D17,D18,D49,D53,D65)</f>
        <v>4.8999999999991815</v>
      </c>
      <c r="E60" s="242">
        <f>SUM(E17,E18,E49,E53,E65)</f>
        <v>6.0000000000021831</v>
      </c>
      <c r="F60" s="231">
        <f>SUM(F17,F18,F49,F53,F65)</f>
        <v>4.8999999999991815</v>
      </c>
      <c r="G60" s="122">
        <f t="shared" ref="G60:G78" si="3">F60-E60</f>
        <v>-1.1000000000030017</v>
      </c>
      <c r="H60" s="163">
        <f t="shared" si="1"/>
        <v>81.666666666623314</v>
      </c>
      <c r="I60" s="94"/>
    </row>
    <row r="61" spans="1:9" ht="20.100000000000001" customHeight="1">
      <c r="A61" s="8" t="s">
        <v>98</v>
      </c>
      <c r="B61" s="9">
        <v>1110</v>
      </c>
      <c r="C61" s="125"/>
      <c r="D61" s="125"/>
      <c r="E61" s="125"/>
      <c r="F61" s="125"/>
      <c r="G61" s="112">
        <f t="shared" si="3"/>
        <v>0</v>
      </c>
      <c r="H61" s="161" t="e">
        <f t="shared" si="1"/>
        <v>#DIV/0!</v>
      </c>
      <c r="I61" s="93"/>
    </row>
    <row r="62" spans="1:9" ht="20.100000000000001" customHeight="1">
      <c r="A62" s="8" t="s">
        <v>102</v>
      </c>
      <c r="B62" s="9">
        <v>1120</v>
      </c>
      <c r="C62" s="125" t="s">
        <v>241</v>
      </c>
      <c r="D62" s="125" t="s">
        <v>241</v>
      </c>
      <c r="E62" s="125" t="s">
        <v>241</v>
      </c>
      <c r="F62" s="125" t="s">
        <v>241</v>
      </c>
      <c r="G62" s="112" t="e">
        <f>F62-E62</f>
        <v>#VALUE!</v>
      </c>
      <c r="H62" s="161" t="e">
        <f t="shared" si="1"/>
        <v>#VALUE!</v>
      </c>
      <c r="I62" s="93"/>
    </row>
    <row r="63" spans="1:9" ht="18.75" customHeight="1">
      <c r="A63" s="8" t="s">
        <v>99</v>
      </c>
      <c r="B63" s="9">
        <v>1130</v>
      </c>
      <c r="C63" s="112"/>
      <c r="D63" s="248"/>
      <c r="E63" s="248"/>
      <c r="F63" s="248"/>
      <c r="G63" s="112">
        <f t="shared" si="3"/>
        <v>0</v>
      </c>
      <c r="H63" s="161" t="e">
        <f t="shared" si="1"/>
        <v>#DIV/0!</v>
      </c>
      <c r="I63" s="93"/>
    </row>
    <row r="64" spans="1:9" ht="20.100000000000001" customHeight="1">
      <c r="A64" s="8" t="s">
        <v>101</v>
      </c>
      <c r="B64" s="9">
        <v>1140</v>
      </c>
      <c r="C64" s="112" t="s">
        <v>241</v>
      </c>
      <c r="D64" s="112" t="s">
        <v>241</v>
      </c>
      <c r="E64" s="112" t="s">
        <v>241</v>
      </c>
      <c r="F64" s="112" t="s">
        <v>241</v>
      </c>
      <c r="G64" s="112" t="e">
        <f t="shared" si="3"/>
        <v>#VALUE!</v>
      </c>
      <c r="H64" s="161" t="e">
        <f t="shared" si="1"/>
        <v>#VALUE!</v>
      </c>
      <c r="I64" s="93"/>
    </row>
    <row r="65" spans="1:9" ht="20.100000000000001" customHeight="1">
      <c r="A65" s="8" t="s">
        <v>266</v>
      </c>
      <c r="B65" s="9">
        <v>1150</v>
      </c>
      <c r="C65" s="162">
        <f>C66+C67</f>
        <v>884.6</v>
      </c>
      <c r="D65" s="162">
        <f>D66+D67</f>
        <v>0</v>
      </c>
      <c r="E65" s="162">
        <f>E66+E67</f>
        <v>0</v>
      </c>
      <c r="F65" s="162">
        <f>F66+F67</f>
        <v>0</v>
      </c>
      <c r="G65" s="112">
        <f t="shared" si="3"/>
        <v>0</v>
      </c>
      <c r="H65" s="161" t="e">
        <f t="shared" si="1"/>
        <v>#DIV/0!</v>
      </c>
      <c r="I65" s="93"/>
    </row>
    <row r="66" spans="1:9" ht="20.100000000000001" customHeight="1">
      <c r="A66" s="8" t="s">
        <v>155</v>
      </c>
      <c r="B66" s="9">
        <v>1151</v>
      </c>
      <c r="C66" s="112"/>
      <c r="D66" s="112"/>
      <c r="E66" s="112"/>
      <c r="F66" s="112"/>
      <c r="G66" s="112">
        <f t="shared" si="3"/>
        <v>0</v>
      </c>
      <c r="H66" s="161" t="e">
        <f t="shared" si="1"/>
        <v>#DIV/0!</v>
      </c>
      <c r="I66" s="93"/>
    </row>
    <row r="67" spans="1:9" ht="20.100000000000001" customHeight="1">
      <c r="A67" s="8" t="s">
        <v>465</v>
      </c>
      <c r="B67" s="9">
        <v>1152</v>
      </c>
      <c r="C67" s="112">
        <v>884.6</v>
      </c>
      <c r="D67" s="112"/>
      <c r="E67" s="112"/>
      <c r="F67" s="112"/>
      <c r="G67" s="161"/>
      <c r="H67" s="161" t="e">
        <f t="shared" si="1"/>
        <v>#DIV/0!</v>
      </c>
      <c r="I67" s="93"/>
    </row>
    <row r="68" spans="1:9" ht="20.100000000000001" customHeight="1">
      <c r="A68" s="8" t="s">
        <v>267</v>
      </c>
      <c r="B68" s="9">
        <v>1160</v>
      </c>
      <c r="C68" s="162">
        <f>SUM(C69:C70)</f>
        <v>0</v>
      </c>
      <c r="D68" s="162">
        <f>SUM(D69:D70)</f>
        <v>0</v>
      </c>
      <c r="E68" s="162">
        <f>SUM(E69:E70)</f>
        <v>0</v>
      </c>
      <c r="F68" s="162">
        <f>SUM(F69:F70)</f>
        <v>0</v>
      </c>
      <c r="G68" s="112">
        <f t="shared" si="3"/>
        <v>0</v>
      </c>
      <c r="H68" s="161" t="e">
        <f t="shared" si="1"/>
        <v>#DIV/0!</v>
      </c>
      <c r="I68" s="93"/>
    </row>
    <row r="69" spans="1:9" ht="20.100000000000001" customHeight="1">
      <c r="A69" s="8" t="s">
        <v>155</v>
      </c>
      <c r="B69" s="9">
        <v>1161</v>
      </c>
      <c r="C69" s="112" t="s">
        <v>241</v>
      </c>
      <c r="D69" s="112" t="s">
        <v>241</v>
      </c>
      <c r="E69" s="112" t="s">
        <v>241</v>
      </c>
      <c r="F69" s="112" t="s">
        <v>241</v>
      </c>
      <c r="G69" s="112"/>
      <c r="H69" s="161" t="e">
        <f t="shared" si="1"/>
        <v>#VALUE!</v>
      </c>
      <c r="I69" s="93"/>
    </row>
    <row r="70" spans="1:9" ht="20.100000000000001" customHeight="1">
      <c r="A70" s="8" t="s">
        <v>108</v>
      </c>
      <c r="B70" s="9">
        <v>1162</v>
      </c>
      <c r="C70" s="112"/>
      <c r="D70" s="112" t="s">
        <v>467</v>
      </c>
      <c r="E70" s="112" t="s">
        <v>241</v>
      </c>
      <c r="F70" s="112" t="s">
        <v>241</v>
      </c>
      <c r="G70" s="112" t="e">
        <f t="shared" si="3"/>
        <v>#VALUE!</v>
      </c>
      <c r="H70" s="161" t="e">
        <f t="shared" si="1"/>
        <v>#VALUE!</v>
      </c>
      <c r="I70" s="93"/>
    </row>
    <row r="71" spans="1:9" s="5" customFormat="1" ht="20.100000000000001" customHeight="1">
      <c r="A71" s="10" t="s">
        <v>87</v>
      </c>
      <c r="B71" s="11">
        <v>1170</v>
      </c>
      <c r="C71" s="231">
        <f>SUM(C60)</f>
        <v>330.19999999999766</v>
      </c>
      <c r="D71" s="231">
        <f>SUM(D60)</f>
        <v>4.8999999999991815</v>
      </c>
      <c r="E71" s="231">
        <f>SUM(E60)</f>
        <v>6.0000000000021831</v>
      </c>
      <c r="F71" s="231">
        <f>SUM(F60)</f>
        <v>4.8999999999991815</v>
      </c>
      <c r="G71" s="122">
        <f t="shared" si="3"/>
        <v>-1.1000000000030017</v>
      </c>
      <c r="H71" s="163">
        <f t="shared" si="1"/>
        <v>81.666666666623314</v>
      </c>
      <c r="I71" s="94"/>
    </row>
    <row r="72" spans="1:9" ht="20.100000000000001" customHeight="1">
      <c r="A72" s="8" t="s">
        <v>260</v>
      </c>
      <c r="B72" s="7">
        <v>1180</v>
      </c>
      <c r="C72" s="112"/>
      <c r="D72" s="112">
        <v>-0.9</v>
      </c>
      <c r="E72" s="235">
        <v>-1.1000000000000001</v>
      </c>
      <c r="F72" s="112">
        <v>-0.9</v>
      </c>
      <c r="G72" s="112">
        <f t="shared" si="3"/>
        <v>0.20000000000000007</v>
      </c>
      <c r="H72" s="161">
        <f t="shared" ref="H72:H98" si="4">(F72/E72)*100</f>
        <v>81.818181818181813</v>
      </c>
      <c r="I72" s="93"/>
    </row>
    <row r="73" spans="1:9" ht="20.100000000000001" customHeight="1">
      <c r="A73" s="8" t="s">
        <v>261</v>
      </c>
      <c r="B73" s="7">
        <v>1181</v>
      </c>
      <c r="C73" s="112"/>
      <c r="D73" s="112"/>
      <c r="E73" s="112"/>
      <c r="F73" s="112"/>
      <c r="G73" s="112"/>
      <c r="H73" s="161" t="e">
        <f t="shared" si="4"/>
        <v>#DIV/0!</v>
      </c>
      <c r="I73" s="93"/>
    </row>
    <row r="74" spans="1:9" ht="20.100000000000001" customHeight="1">
      <c r="A74" s="8" t="s">
        <v>262</v>
      </c>
      <c r="B74" s="9">
        <v>1190</v>
      </c>
      <c r="C74" s="112"/>
      <c r="D74" s="112"/>
      <c r="E74" s="112"/>
      <c r="F74" s="112"/>
      <c r="G74" s="112"/>
      <c r="H74" s="161" t="e">
        <f t="shared" si="4"/>
        <v>#DIV/0!</v>
      </c>
      <c r="I74" s="93"/>
    </row>
    <row r="75" spans="1:9" ht="20.100000000000001" customHeight="1">
      <c r="A75" s="8" t="s">
        <v>263</v>
      </c>
      <c r="B75" s="6">
        <v>1191</v>
      </c>
      <c r="C75" s="112" t="s">
        <v>241</v>
      </c>
      <c r="D75" s="112" t="s">
        <v>241</v>
      </c>
      <c r="E75" s="112" t="s">
        <v>241</v>
      </c>
      <c r="F75" s="112" t="s">
        <v>241</v>
      </c>
      <c r="G75" s="112" t="e">
        <f t="shared" si="3"/>
        <v>#VALUE!</v>
      </c>
      <c r="H75" s="161" t="e">
        <f t="shared" si="4"/>
        <v>#VALUE!</v>
      </c>
      <c r="I75" s="93"/>
    </row>
    <row r="76" spans="1:9" s="5" customFormat="1" ht="20.100000000000001" customHeight="1">
      <c r="A76" s="10" t="s">
        <v>290</v>
      </c>
      <c r="B76" s="11">
        <v>1200</v>
      </c>
      <c r="C76" s="225">
        <f>SUM(C71,C72,C73,C74,C75)</f>
        <v>330.19999999999766</v>
      </c>
      <c r="D76" s="225">
        <f>SUM(D71,D72,D73,D74,D75)</f>
        <v>3.9999999999991815</v>
      </c>
      <c r="E76" s="244">
        <f>SUM(E71,E72,E73,E74,E75)</f>
        <v>4.9000000000021835</v>
      </c>
      <c r="F76" s="225">
        <f>SUM(F71,F72,F73,F74,F75)</f>
        <v>3.9999999999991815</v>
      </c>
      <c r="G76" s="122">
        <f t="shared" si="3"/>
        <v>-0.90000000000300195</v>
      </c>
      <c r="H76" s="163">
        <f t="shared" si="4"/>
        <v>81.632653061171411</v>
      </c>
      <c r="I76" s="94"/>
    </row>
    <row r="77" spans="1:9" ht="20.100000000000001" customHeight="1">
      <c r="A77" s="8" t="s">
        <v>25</v>
      </c>
      <c r="B77" s="6">
        <v>1201</v>
      </c>
      <c r="C77" s="219"/>
      <c r="D77" s="219"/>
      <c r="E77" s="112"/>
      <c r="F77" s="219"/>
      <c r="G77" s="112">
        <f t="shared" si="3"/>
        <v>0</v>
      </c>
      <c r="H77" s="161" t="e">
        <f t="shared" si="4"/>
        <v>#DIV/0!</v>
      </c>
      <c r="I77" s="92"/>
    </row>
    <row r="78" spans="1:9" ht="20.100000000000001" customHeight="1">
      <c r="A78" s="8" t="s">
        <v>26</v>
      </c>
      <c r="B78" s="6">
        <v>1202</v>
      </c>
      <c r="C78" s="112"/>
      <c r="D78" s="112"/>
      <c r="E78" s="112"/>
      <c r="F78" s="112"/>
      <c r="G78" s="112">
        <f t="shared" si="3"/>
        <v>0</v>
      </c>
      <c r="H78" s="161" t="e">
        <f t="shared" si="4"/>
        <v>#DIV/0!</v>
      </c>
      <c r="I78" s="92"/>
    </row>
    <row r="79" spans="1:9" ht="20.100000000000001" customHeight="1">
      <c r="A79" s="10" t="s">
        <v>19</v>
      </c>
      <c r="B79" s="9">
        <v>1210</v>
      </c>
      <c r="C79" s="230">
        <f>SUM(C7,C49,C61,C63,C65,C73,C74)</f>
        <v>20430.999999999996</v>
      </c>
      <c r="D79" s="230">
        <f>SUM(D7,D49,D61,D63,D65,D73,D74)</f>
        <v>22931.8</v>
      </c>
      <c r="E79" s="247">
        <f>SUM(E7,E49,E61,E63,E65,E73,E74)</f>
        <v>22123.56</v>
      </c>
      <c r="F79" s="230">
        <f>SUM(F7,F49,F61,F63,F65,F73,F74)</f>
        <v>22931.8</v>
      </c>
      <c r="G79" s="122">
        <f>F79-E79</f>
        <v>808.23999999999796</v>
      </c>
      <c r="H79" s="163">
        <f t="shared" si="4"/>
        <v>103.6532999209892</v>
      </c>
      <c r="I79" s="93"/>
    </row>
    <row r="80" spans="1:9" ht="20.100000000000001" customHeight="1">
      <c r="A80" s="10" t="s">
        <v>105</v>
      </c>
      <c r="B80" s="9">
        <v>1220</v>
      </c>
      <c r="C80" s="230">
        <f>SUM(C8,C18,C41,C53,C62,C64,C68,C72,C75)</f>
        <v>-20100.8</v>
      </c>
      <c r="D80" s="230">
        <f>SUM(D8,D18,D41,D53,D62,D64,D68,D75)</f>
        <v>-22926.9</v>
      </c>
      <c r="E80" s="239">
        <f>SUM(E8,E18,E41,E53,E62,E64,E68,E72,E75)</f>
        <v>-22118.659999999996</v>
      </c>
      <c r="F80" s="230">
        <f>SUM(F8,F18,F41,F53,F62,F64,F68,F75)</f>
        <v>-22926.9</v>
      </c>
      <c r="G80" s="122">
        <f>F80-E80</f>
        <v>-808.24000000000524</v>
      </c>
      <c r="H80" s="163">
        <f t="shared" si="4"/>
        <v>103.65410924531598</v>
      </c>
      <c r="I80" s="93"/>
    </row>
    <row r="81" spans="1:9" ht="20.100000000000001" customHeight="1">
      <c r="A81" s="8" t="s">
        <v>187</v>
      </c>
      <c r="B81" s="9">
        <v>1230</v>
      </c>
      <c r="C81" s="112"/>
      <c r="D81" s="112"/>
      <c r="E81" s="112"/>
      <c r="F81" s="112"/>
      <c r="G81" s="112">
        <f>F81-E81</f>
        <v>0</v>
      </c>
      <c r="H81" s="161" t="e">
        <f t="shared" si="4"/>
        <v>#DIV/0!</v>
      </c>
      <c r="I81" s="93"/>
    </row>
    <row r="82" spans="1:9" ht="24.95" customHeight="1">
      <c r="A82" s="293" t="s">
        <v>128</v>
      </c>
      <c r="B82" s="293"/>
      <c r="C82" s="293"/>
      <c r="D82" s="293"/>
      <c r="E82" s="293"/>
      <c r="F82" s="293"/>
      <c r="G82" s="293"/>
      <c r="H82" s="293"/>
      <c r="I82" s="293"/>
    </row>
    <row r="83" spans="1:9" ht="20.100000000000001" customHeight="1">
      <c r="A83" s="8" t="s">
        <v>198</v>
      </c>
      <c r="B83" s="9">
        <v>1300</v>
      </c>
      <c r="C83" s="222">
        <f>C60</f>
        <v>330.19999999999766</v>
      </c>
      <c r="D83" s="223">
        <f>D60</f>
        <v>4.8999999999991815</v>
      </c>
      <c r="E83" s="245">
        <f>E60</f>
        <v>6.0000000000021831</v>
      </c>
      <c r="F83" s="223">
        <f>F60</f>
        <v>4.8999999999991815</v>
      </c>
      <c r="G83" s="112">
        <f t="shared" ref="G83:G89" si="5">F83-E83</f>
        <v>-1.1000000000030017</v>
      </c>
      <c r="H83" s="161">
        <f t="shared" si="4"/>
        <v>81.666666666623314</v>
      </c>
      <c r="I83" s="93"/>
    </row>
    <row r="84" spans="1:9" ht="20.100000000000001" customHeight="1">
      <c r="A84" s="8" t="s">
        <v>346</v>
      </c>
      <c r="B84" s="9">
        <v>1301</v>
      </c>
      <c r="C84" s="162"/>
      <c r="D84" s="162"/>
      <c r="E84" s="162"/>
      <c r="F84" s="162"/>
      <c r="G84" s="112">
        <f t="shared" si="5"/>
        <v>0</v>
      </c>
      <c r="H84" s="161" t="e">
        <f t="shared" si="4"/>
        <v>#DIV/0!</v>
      </c>
      <c r="I84" s="93"/>
    </row>
    <row r="85" spans="1:9" ht="20.100000000000001" customHeight="1">
      <c r="A85" s="8" t="s">
        <v>347</v>
      </c>
      <c r="B85" s="9">
        <v>1302</v>
      </c>
      <c r="C85" s="162">
        <f>C50</f>
        <v>0</v>
      </c>
      <c r="D85" s="162">
        <f>D50</f>
        <v>0</v>
      </c>
      <c r="E85" s="162">
        <f>E50</f>
        <v>0</v>
      </c>
      <c r="F85" s="162">
        <f>F50</f>
        <v>0</v>
      </c>
      <c r="G85" s="112">
        <f t="shared" si="5"/>
        <v>0</v>
      </c>
      <c r="H85" s="161" t="e">
        <f t="shared" si="4"/>
        <v>#DIV/0!</v>
      </c>
      <c r="I85" s="93"/>
    </row>
    <row r="86" spans="1:9" ht="20.100000000000001" customHeight="1">
      <c r="A86" s="8" t="s">
        <v>348</v>
      </c>
      <c r="B86" s="9">
        <v>1303</v>
      </c>
      <c r="C86" s="162" t="str">
        <f>C54</f>
        <v>(    )</v>
      </c>
      <c r="D86" s="162" t="str">
        <f>D54</f>
        <v>(    )</v>
      </c>
      <c r="E86" s="162" t="str">
        <f>E54</f>
        <v>(    )</v>
      </c>
      <c r="F86" s="162" t="str">
        <f>F54</f>
        <v>(    )</v>
      </c>
      <c r="G86" s="112" t="e">
        <f t="shared" si="5"/>
        <v>#VALUE!</v>
      </c>
      <c r="H86" s="161" t="e">
        <f t="shared" si="4"/>
        <v>#VALUE!</v>
      </c>
      <c r="I86" s="93"/>
    </row>
    <row r="87" spans="1:9" ht="20.100000000000001" customHeight="1">
      <c r="A87" s="8" t="s">
        <v>349</v>
      </c>
      <c r="B87" s="9">
        <v>1304</v>
      </c>
      <c r="C87" s="162">
        <f>C51</f>
        <v>0</v>
      </c>
      <c r="D87" s="162">
        <f>D51</f>
        <v>911.9</v>
      </c>
      <c r="E87" s="162">
        <f>E51</f>
        <v>0</v>
      </c>
      <c r="F87" s="162">
        <f>F51</f>
        <v>911.9</v>
      </c>
      <c r="G87" s="112"/>
      <c r="H87" s="161" t="e">
        <f t="shared" si="4"/>
        <v>#DIV/0!</v>
      </c>
      <c r="I87" s="93"/>
    </row>
    <row r="88" spans="1:9" ht="20.100000000000001" customHeight="1">
      <c r="A88" s="8" t="s">
        <v>350</v>
      </c>
      <c r="B88" s="9">
        <v>1305</v>
      </c>
      <c r="C88" s="162">
        <f>C55</f>
        <v>0</v>
      </c>
      <c r="D88" s="162">
        <f>D55</f>
        <v>-301.3</v>
      </c>
      <c r="E88" s="162" t="str">
        <f>E55</f>
        <v>(    )</v>
      </c>
      <c r="F88" s="162">
        <f>F55</f>
        <v>-301.3</v>
      </c>
      <c r="G88" s="112" t="e">
        <f t="shared" si="5"/>
        <v>#VALUE!</v>
      </c>
      <c r="H88" s="161" t="e">
        <f t="shared" si="4"/>
        <v>#VALUE!</v>
      </c>
      <c r="I88" s="93"/>
    </row>
    <row r="89" spans="1:9" s="5" customFormat="1" ht="20.100000000000001" customHeight="1">
      <c r="A89" s="10" t="s">
        <v>122</v>
      </c>
      <c r="B89" s="11">
        <v>1310</v>
      </c>
      <c r="C89" s="215" t="e">
        <f>C83+C84-C85-C86-C87-C88</f>
        <v>#VALUE!</v>
      </c>
      <c r="D89" s="215" t="e">
        <f>D83+D84-D85-D86-D87-D88</f>
        <v>#VALUE!</v>
      </c>
      <c r="E89" s="215" t="e">
        <f>E83+E84-E85-E86-E87-E88</f>
        <v>#VALUE!</v>
      </c>
      <c r="F89" s="215" t="e">
        <f>F83+F84-F85-F86-F87-F88</f>
        <v>#VALUE!</v>
      </c>
      <c r="G89" s="122" t="e">
        <f t="shared" si="5"/>
        <v>#VALUE!</v>
      </c>
      <c r="H89" s="163" t="e">
        <f t="shared" si="4"/>
        <v>#VALUE!</v>
      </c>
      <c r="I89" s="94"/>
    </row>
    <row r="90" spans="1:9" s="5" customFormat="1" ht="20.100000000000001" customHeight="1">
      <c r="A90" s="274" t="s">
        <v>162</v>
      </c>
      <c r="B90" s="275"/>
      <c r="C90" s="275"/>
      <c r="D90" s="275"/>
      <c r="E90" s="275"/>
      <c r="F90" s="275"/>
      <c r="G90" s="275"/>
      <c r="H90" s="275"/>
      <c r="I90" s="276"/>
    </row>
    <row r="91" spans="1:9" s="5" customFormat="1" ht="20.100000000000001" customHeight="1">
      <c r="A91" s="8" t="s">
        <v>199</v>
      </c>
      <c r="B91" s="9">
        <v>1400</v>
      </c>
      <c r="C91" s="254">
        <f>SUM(C92,C93)</f>
        <v>7845.34</v>
      </c>
      <c r="D91" s="254">
        <f>SUM(D92,D93)</f>
        <v>9230.0499999999993</v>
      </c>
      <c r="E91" s="254">
        <f>SUM(E92,E93)</f>
        <v>9110.2200000000012</v>
      </c>
      <c r="F91" s="254">
        <f>SUM(F92,F93)</f>
        <v>9230.0499999999993</v>
      </c>
      <c r="G91" s="112">
        <f t="shared" ref="G91:G98" si="6">F91-E91</f>
        <v>119.82999999999811</v>
      </c>
      <c r="H91" s="161">
        <f t="shared" si="4"/>
        <v>101.31533596334663</v>
      </c>
      <c r="I91" s="93"/>
    </row>
    <row r="92" spans="1:9" s="5" customFormat="1" ht="20.100000000000001" customHeight="1">
      <c r="A92" s="8" t="s">
        <v>200</v>
      </c>
      <c r="B92" s="40">
        <v>1401</v>
      </c>
      <c r="C92" s="254">
        <f>-SUM(C9)</f>
        <v>5559.61</v>
      </c>
      <c r="D92" s="254">
        <f>-SUM(D9)</f>
        <v>6907.93</v>
      </c>
      <c r="E92" s="254">
        <f>-SUM(E9)</f>
        <v>5758.22</v>
      </c>
      <c r="F92" s="254">
        <f>SUM(D92)</f>
        <v>6907.93</v>
      </c>
      <c r="G92" s="112">
        <f t="shared" si="6"/>
        <v>1149.71</v>
      </c>
      <c r="H92" s="161">
        <f t="shared" si="4"/>
        <v>119.96641323186678</v>
      </c>
      <c r="I92" s="92"/>
    </row>
    <row r="93" spans="1:9" s="5" customFormat="1" ht="20.100000000000001" customHeight="1">
      <c r="A93" s="8" t="s">
        <v>28</v>
      </c>
      <c r="B93" s="40">
        <v>1402</v>
      </c>
      <c r="C93" s="254">
        <f>-SUM(C10,C11)</f>
        <v>2285.73</v>
      </c>
      <c r="D93" s="254">
        <f>-SUM(D10,D11)</f>
        <v>2322.12</v>
      </c>
      <c r="E93" s="254">
        <f>-SUM(E10,E11)</f>
        <v>3352</v>
      </c>
      <c r="F93" s="254">
        <f t="shared" ref="F93:F97" si="7">SUM(D93)</f>
        <v>2322.12</v>
      </c>
      <c r="G93" s="112">
        <f t="shared" si="6"/>
        <v>-1029.8800000000001</v>
      </c>
      <c r="H93" s="161">
        <f t="shared" si="4"/>
        <v>69.275656324582329</v>
      </c>
      <c r="I93" s="92"/>
    </row>
    <row r="94" spans="1:9" s="5" customFormat="1" ht="20.100000000000001" customHeight="1">
      <c r="A94" s="8" t="s">
        <v>5</v>
      </c>
      <c r="B94" s="14">
        <v>1410</v>
      </c>
      <c r="C94" s="254">
        <f>-SUM(C12)</f>
        <v>9634.84</v>
      </c>
      <c r="D94" s="254">
        <f t="shared" ref="D94:E95" si="8">-SUM(D12)</f>
        <v>10588.84</v>
      </c>
      <c r="E94" s="254">
        <f t="shared" si="8"/>
        <v>10656.02</v>
      </c>
      <c r="F94" s="254">
        <f t="shared" si="7"/>
        <v>10588.84</v>
      </c>
      <c r="G94" s="112">
        <f t="shared" si="6"/>
        <v>-67.180000000000291</v>
      </c>
      <c r="H94" s="161">
        <f t="shared" si="4"/>
        <v>99.369558240318611</v>
      </c>
      <c r="I94" s="93"/>
    </row>
    <row r="95" spans="1:9" s="5" customFormat="1" ht="20.100000000000001" customHeight="1">
      <c r="A95" s="8" t="s">
        <v>6</v>
      </c>
      <c r="B95" s="14">
        <v>1420</v>
      </c>
      <c r="C95" s="254">
        <f>-SUM(C13)</f>
        <v>2036.45</v>
      </c>
      <c r="D95" s="254">
        <f t="shared" si="8"/>
        <v>2173.86</v>
      </c>
      <c r="E95" s="254">
        <f t="shared" si="8"/>
        <v>2344.3200000000002</v>
      </c>
      <c r="F95" s="254">
        <f t="shared" si="7"/>
        <v>2173.86</v>
      </c>
      <c r="G95" s="112">
        <f>F95-E95</f>
        <v>-170.46000000000004</v>
      </c>
      <c r="H95" s="161">
        <f>(F95/E95)*100</f>
        <v>92.728808353808361</v>
      </c>
      <c r="I95" s="93"/>
    </row>
    <row r="96" spans="1:9" s="5" customFormat="1" ht="20.100000000000001" customHeight="1">
      <c r="A96" s="8" t="s">
        <v>7</v>
      </c>
      <c r="B96" s="14">
        <v>1430</v>
      </c>
      <c r="C96" s="254"/>
      <c r="D96" s="254">
        <v>1371.63</v>
      </c>
      <c r="E96" s="254">
        <v>1000</v>
      </c>
      <c r="F96" s="254">
        <f t="shared" si="7"/>
        <v>1371.63</v>
      </c>
      <c r="G96" s="112">
        <f>F96-E96</f>
        <v>371.63000000000011</v>
      </c>
      <c r="H96" s="161">
        <f>(F96/E96)*100</f>
        <v>137.16300000000001</v>
      </c>
      <c r="I96" s="93"/>
    </row>
    <row r="97" spans="1:9" s="5" customFormat="1" ht="20.100000000000001" customHeight="1">
      <c r="A97" s="8" t="s">
        <v>29</v>
      </c>
      <c r="B97" s="14">
        <v>1440</v>
      </c>
      <c r="C97" s="254"/>
      <c r="D97" s="254">
        <v>11.7</v>
      </c>
      <c r="E97" s="254">
        <v>7</v>
      </c>
      <c r="F97" s="254">
        <f t="shared" si="7"/>
        <v>11.7</v>
      </c>
      <c r="G97" s="112">
        <f t="shared" si="6"/>
        <v>4.6999999999999993</v>
      </c>
      <c r="H97" s="161">
        <f t="shared" si="4"/>
        <v>167.14285714285714</v>
      </c>
      <c r="I97" s="93"/>
    </row>
    <row r="98" spans="1:9" s="5" customFormat="1">
      <c r="A98" s="10" t="s">
        <v>53</v>
      </c>
      <c r="B98" s="216">
        <v>1450</v>
      </c>
      <c r="C98" s="165">
        <f>SUM(C91,C94:C97)</f>
        <v>19516.63</v>
      </c>
      <c r="D98" s="165">
        <f>SUM(D91,D94:D97)</f>
        <v>23376.080000000002</v>
      </c>
      <c r="E98" s="246">
        <f>SUM(E91,E94:E97)</f>
        <v>23117.56</v>
      </c>
      <c r="F98" s="165">
        <f>SUM(F91,F94:F97)</f>
        <v>23376.080000000002</v>
      </c>
      <c r="G98" s="122">
        <f t="shared" si="6"/>
        <v>258.52000000000044</v>
      </c>
      <c r="H98" s="163">
        <f t="shared" si="4"/>
        <v>101.11828410956866</v>
      </c>
      <c r="I98" s="94"/>
    </row>
    <row r="99" spans="1:9" s="5" customFormat="1">
      <c r="A99" s="58"/>
      <c r="B99" s="68"/>
      <c r="C99" s="68"/>
      <c r="D99" s="68"/>
      <c r="E99" s="68" t="s">
        <v>476</v>
      </c>
      <c r="F99" s="68"/>
      <c r="G99" s="68"/>
      <c r="H99" s="68"/>
      <c r="I99" s="68"/>
    </row>
    <row r="100" spans="1:9" s="5" customFormat="1">
      <c r="A100" s="58"/>
      <c r="B100" s="68"/>
      <c r="C100" s="68"/>
      <c r="D100" s="68"/>
      <c r="E100" s="68"/>
      <c r="F100" s="68"/>
      <c r="G100" s="68"/>
      <c r="H100" s="68"/>
      <c r="I100" s="68"/>
    </row>
    <row r="101" spans="1:9">
      <c r="A101" s="28"/>
    </row>
    <row r="102" spans="1:9" ht="27.95" customHeight="1">
      <c r="A102" s="58" t="s">
        <v>450</v>
      </c>
      <c r="B102" s="1"/>
      <c r="C102" s="287" t="s">
        <v>94</v>
      </c>
      <c r="D102" s="287"/>
      <c r="E102" s="80"/>
      <c r="F102" s="288" t="s">
        <v>456</v>
      </c>
      <c r="G102" s="288"/>
      <c r="H102" s="288"/>
      <c r="I102" s="3"/>
    </row>
    <row r="103" spans="1:9" s="2" customFormat="1">
      <c r="A103" s="75" t="s">
        <v>223</v>
      </c>
      <c r="B103" s="3"/>
      <c r="C103" s="261" t="s">
        <v>222</v>
      </c>
      <c r="D103" s="261"/>
      <c r="E103" s="3"/>
      <c r="F103" s="286" t="s">
        <v>90</v>
      </c>
      <c r="G103" s="286"/>
      <c r="H103" s="286"/>
    </row>
    <row r="104" spans="1:9">
      <c r="A104" s="28"/>
    </row>
    <row r="105" spans="1:9">
      <c r="A105" s="28"/>
    </row>
    <row r="106" spans="1:9">
      <c r="A106" s="28"/>
    </row>
    <row r="107" spans="1:9">
      <c r="A107" s="28"/>
    </row>
    <row r="108" spans="1:9">
      <c r="A108" s="28"/>
    </row>
    <row r="109" spans="1:9">
      <c r="A109" s="28"/>
    </row>
    <row r="110" spans="1:9">
      <c r="A110" s="28"/>
    </row>
    <row r="111" spans="1:9">
      <c r="A111" s="28"/>
    </row>
    <row r="112" spans="1:9">
      <c r="A112" s="28"/>
    </row>
    <row r="113" spans="1:1">
      <c r="A113" s="28"/>
    </row>
    <row r="114" spans="1:1">
      <c r="A114" s="28"/>
    </row>
    <row r="115" spans="1:1">
      <c r="A115" s="28"/>
    </row>
    <row r="116" spans="1:1">
      <c r="A116" s="28"/>
    </row>
    <row r="117" spans="1:1">
      <c r="A117" s="28"/>
    </row>
    <row r="118" spans="1:1">
      <c r="A118" s="28"/>
    </row>
    <row r="119" spans="1:1">
      <c r="A119" s="28"/>
    </row>
    <row r="120" spans="1:1">
      <c r="A120" s="28"/>
    </row>
    <row r="121" spans="1:1">
      <c r="A121" s="28"/>
    </row>
    <row r="122" spans="1:1">
      <c r="A122" s="28"/>
    </row>
    <row r="123" spans="1:1">
      <c r="A123" s="28"/>
    </row>
    <row r="124" spans="1:1">
      <c r="A124" s="28"/>
    </row>
    <row r="125" spans="1:1">
      <c r="A125" s="28"/>
    </row>
    <row r="126" spans="1:1">
      <c r="A126" s="28"/>
    </row>
    <row r="127" spans="1:1">
      <c r="A127" s="28"/>
    </row>
    <row r="128" spans="1:1">
      <c r="A128" s="28"/>
    </row>
    <row r="129" spans="1:1">
      <c r="A129" s="28"/>
    </row>
    <row r="130" spans="1:1">
      <c r="A130" s="28"/>
    </row>
    <row r="131" spans="1:1">
      <c r="A131" s="28"/>
    </row>
    <row r="132" spans="1:1">
      <c r="A132" s="28"/>
    </row>
    <row r="133" spans="1:1">
      <c r="A133" s="28"/>
    </row>
    <row r="134" spans="1:1">
      <c r="A134" s="28"/>
    </row>
    <row r="135" spans="1:1">
      <c r="A135" s="28"/>
    </row>
    <row r="136" spans="1:1">
      <c r="A136" s="28"/>
    </row>
    <row r="137" spans="1:1">
      <c r="A137" s="28"/>
    </row>
    <row r="138" spans="1:1">
      <c r="A138" s="28"/>
    </row>
    <row r="139" spans="1:1">
      <c r="A139" s="28"/>
    </row>
    <row r="140" spans="1:1">
      <c r="A140" s="28"/>
    </row>
    <row r="141" spans="1:1">
      <c r="A141" s="28"/>
    </row>
    <row r="142" spans="1:1">
      <c r="A142" s="28"/>
    </row>
    <row r="143" spans="1:1">
      <c r="A143" s="28"/>
    </row>
    <row r="144" spans="1:1">
      <c r="A144" s="28"/>
    </row>
    <row r="145" spans="1:1">
      <c r="A145" s="28"/>
    </row>
    <row r="146" spans="1:1">
      <c r="A146" s="28"/>
    </row>
    <row r="147" spans="1:1">
      <c r="A147" s="28"/>
    </row>
    <row r="148" spans="1:1">
      <c r="A148" s="28"/>
    </row>
    <row r="149" spans="1:1">
      <c r="A149" s="28"/>
    </row>
    <row r="150" spans="1:1">
      <c r="A150" s="28"/>
    </row>
    <row r="151" spans="1:1">
      <c r="A151" s="28"/>
    </row>
    <row r="152" spans="1:1">
      <c r="A152" s="28"/>
    </row>
    <row r="153" spans="1:1">
      <c r="A153" s="28"/>
    </row>
    <row r="154" spans="1:1">
      <c r="A154" s="28"/>
    </row>
    <row r="155" spans="1:1">
      <c r="A155" s="28"/>
    </row>
    <row r="156" spans="1:1">
      <c r="A156" s="28"/>
    </row>
    <row r="157" spans="1:1">
      <c r="A157" s="28"/>
    </row>
    <row r="158" spans="1:1">
      <c r="A158" s="28"/>
    </row>
    <row r="159" spans="1:1">
      <c r="A159" s="28"/>
    </row>
    <row r="160" spans="1:1">
      <c r="A160" s="28"/>
    </row>
    <row r="161" spans="1:1">
      <c r="A161" s="28"/>
    </row>
    <row r="162" spans="1:1">
      <c r="A162" s="51"/>
    </row>
    <row r="163" spans="1:1">
      <c r="A163" s="51"/>
    </row>
    <row r="164" spans="1:1">
      <c r="A164" s="51"/>
    </row>
    <row r="165" spans="1:1">
      <c r="A165" s="51"/>
    </row>
    <row r="166" spans="1:1">
      <c r="A166" s="51"/>
    </row>
    <row r="167" spans="1:1">
      <c r="A167" s="51"/>
    </row>
    <row r="168" spans="1:1">
      <c r="A168" s="51"/>
    </row>
    <row r="169" spans="1:1">
      <c r="A169" s="51"/>
    </row>
    <row r="170" spans="1:1">
      <c r="A170" s="51"/>
    </row>
    <row r="171" spans="1:1">
      <c r="A171" s="51"/>
    </row>
    <row r="172" spans="1:1">
      <c r="A172" s="51"/>
    </row>
    <row r="173" spans="1:1">
      <c r="A173" s="51"/>
    </row>
    <row r="174" spans="1:1">
      <c r="A174" s="51"/>
    </row>
    <row r="175" spans="1:1">
      <c r="A175" s="51"/>
    </row>
    <row r="176" spans="1:1">
      <c r="A176" s="51"/>
    </row>
    <row r="177" spans="1:1">
      <c r="A177" s="51"/>
    </row>
    <row r="178" spans="1:1">
      <c r="A178" s="51"/>
    </row>
    <row r="179" spans="1:1">
      <c r="A179" s="51"/>
    </row>
    <row r="180" spans="1:1">
      <c r="A180" s="51"/>
    </row>
    <row r="181" spans="1:1">
      <c r="A181" s="51"/>
    </row>
    <row r="182" spans="1:1">
      <c r="A182" s="51"/>
    </row>
    <row r="183" spans="1:1">
      <c r="A183" s="51"/>
    </row>
    <row r="184" spans="1:1">
      <c r="A184" s="51"/>
    </row>
    <row r="185" spans="1:1">
      <c r="A185" s="51"/>
    </row>
    <row r="186" spans="1:1">
      <c r="A186" s="51"/>
    </row>
    <row r="187" spans="1:1">
      <c r="A187" s="51"/>
    </row>
    <row r="188" spans="1:1">
      <c r="A188" s="51"/>
    </row>
    <row r="189" spans="1:1">
      <c r="A189" s="51"/>
    </row>
    <row r="190" spans="1:1">
      <c r="A190" s="51"/>
    </row>
    <row r="191" spans="1:1">
      <c r="A191" s="51"/>
    </row>
    <row r="192" spans="1:1">
      <c r="A192" s="51"/>
    </row>
    <row r="193" spans="1:1">
      <c r="A193" s="51"/>
    </row>
    <row r="194" spans="1:1">
      <c r="A194" s="51"/>
    </row>
    <row r="195" spans="1:1">
      <c r="A195" s="51"/>
    </row>
    <row r="196" spans="1:1">
      <c r="A196" s="51"/>
    </row>
    <row r="197" spans="1:1">
      <c r="A197" s="51"/>
    </row>
    <row r="198" spans="1:1">
      <c r="A198" s="51"/>
    </row>
    <row r="199" spans="1:1">
      <c r="A199" s="51"/>
    </row>
    <row r="200" spans="1:1">
      <c r="A200" s="51"/>
    </row>
    <row r="201" spans="1:1">
      <c r="A201" s="51"/>
    </row>
    <row r="202" spans="1:1">
      <c r="A202" s="51"/>
    </row>
    <row r="203" spans="1:1">
      <c r="A203" s="51"/>
    </row>
    <row r="204" spans="1:1">
      <c r="A204" s="51"/>
    </row>
    <row r="205" spans="1:1">
      <c r="A205" s="51"/>
    </row>
    <row r="206" spans="1:1">
      <c r="A206" s="51"/>
    </row>
    <row r="207" spans="1:1">
      <c r="A207" s="51"/>
    </row>
    <row r="208" spans="1:1">
      <c r="A208" s="51"/>
    </row>
    <row r="209" spans="1:1">
      <c r="A209" s="51"/>
    </row>
    <row r="210" spans="1:1">
      <c r="A210" s="51"/>
    </row>
    <row r="211" spans="1:1">
      <c r="A211" s="51"/>
    </row>
    <row r="212" spans="1:1">
      <c r="A212" s="51"/>
    </row>
    <row r="213" spans="1:1">
      <c r="A213" s="51"/>
    </row>
    <row r="214" spans="1:1">
      <c r="A214" s="51"/>
    </row>
    <row r="215" spans="1:1">
      <c r="A215" s="51"/>
    </row>
    <row r="216" spans="1:1">
      <c r="A216" s="51"/>
    </row>
    <row r="217" spans="1:1">
      <c r="A217" s="51"/>
    </row>
    <row r="218" spans="1:1">
      <c r="A218" s="51"/>
    </row>
    <row r="219" spans="1:1">
      <c r="A219" s="51"/>
    </row>
    <row r="220" spans="1:1">
      <c r="A220" s="51"/>
    </row>
    <row r="221" spans="1:1">
      <c r="A221" s="51"/>
    </row>
    <row r="222" spans="1:1">
      <c r="A222" s="51"/>
    </row>
    <row r="223" spans="1:1">
      <c r="A223" s="51"/>
    </row>
    <row r="224" spans="1:1">
      <c r="A224" s="51"/>
    </row>
    <row r="225" spans="1:1">
      <c r="A225" s="51"/>
    </row>
    <row r="226" spans="1:1">
      <c r="A226" s="51"/>
    </row>
    <row r="227" spans="1:1">
      <c r="A227" s="51"/>
    </row>
    <row r="228" spans="1:1">
      <c r="A228" s="51"/>
    </row>
    <row r="229" spans="1:1">
      <c r="A229" s="51"/>
    </row>
    <row r="230" spans="1:1">
      <c r="A230" s="51"/>
    </row>
    <row r="231" spans="1:1">
      <c r="A231" s="51"/>
    </row>
    <row r="232" spans="1:1">
      <c r="A232" s="51"/>
    </row>
    <row r="233" spans="1:1">
      <c r="A233" s="51"/>
    </row>
    <row r="234" spans="1:1">
      <c r="A234" s="51"/>
    </row>
    <row r="235" spans="1:1">
      <c r="A235" s="51"/>
    </row>
    <row r="236" spans="1:1">
      <c r="A236" s="51"/>
    </row>
    <row r="237" spans="1:1">
      <c r="A237" s="51"/>
    </row>
    <row r="238" spans="1:1">
      <c r="A238" s="51"/>
    </row>
    <row r="239" spans="1:1">
      <c r="A239" s="51"/>
    </row>
    <row r="240" spans="1:1">
      <c r="A240" s="51"/>
    </row>
    <row r="241" spans="1:1">
      <c r="A241" s="51"/>
    </row>
    <row r="242" spans="1:1">
      <c r="A242" s="51"/>
    </row>
    <row r="243" spans="1:1">
      <c r="A243" s="51"/>
    </row>
    <row r="244" spans="1:1">
      <c r="A244" s="51"/>
    </row>
    <row r="245" spans="1:1">
      <c r="A245" s="51"/>
    </row>
    <row r="246" spans="1:1">
      <c r="A246" s="51"/>
    </row>
    <row r="247" spans="1:1">
      <c r="A247" s="51"/>
    </row>
    <row r="248" spans="1:1">
      <c r="A248" s="51"/>
    </row>
    <row r="249" spans="1:1">
      <c r="A249" s="51"/>
    </row>
    <row r="250" spans="1:1">
      <c r="A250" s="51"/>
    </row>
    <row r="251" spans="1:1">
      <c r="A251" s="51"/>
    </row>
    <row r="252" spans="1:1">
      <c r="A252" s="51"/>
    </row>
    <row r="253" spans="1:1">
      <c r="A253" s="51"/>
    </row>
    <row r="254" spans="1:1">
      <c r="A254" s="51"/>
    </row>
    <row r="255" spans="1:1">
      <c r="A255" s="51"/>
    </row>
    <row r="256" spans="1:1">
      <c r="A256" s="51"/>
    </row>
    <row r="257" spans="1:1">
      <c r="A257" s="51"/>
    </row>
    <row r="258" spans="1:1">
      <c r="A258" s="51"/>
    </row>
    <row r="259" spans="1:1">
      <c r="A259" s="51"/>
    </row>
    <row r="260" spans="1:1">
      <c r="A260" s="51"/>
    </row>
    <row r="261" spans="1:1">
      <c r="A261" s="51"/>
    </row>
    <row r="262" spans="1:1">
      <c r="A262" s="51"/>
    </row>
    <row r="263" spans="1:1">
      <c r="A263" s="51"/>
    </row>
    <row r="264" spans="1:1">
      <c r="A264" s="51"/>
    </row>
    <row r="265" spans="1:1">
      <c r="A265" s="51"/>
    </row>
    <row r="266" spans="1:1">
      <c r="A266" s="51"/>
    </row>
    <row r="267" spans="1:1">
      <c r="A267" s="51"/>
    </row>
    <row r="268" spans="1:1">
      <c r="A268" s="51"/>
    </row>
    <row r="269" spans="1:1">
      <c r="A269" s="51"/>
    </row>
    <row r="270" spans="1:1">
      <c r="A270" s="51"/>
    </row>
    <row r="271" spans="1:1">
      <c r="A271" s="51"/>
    </row>
    <row r="272" spans="1:1">
      <c r="A272" s="51"/>
    </row>
    <row r="273" spans="1:1">
      <c r="A273" s="51"/>
    </row>
    <row r="274" spans="1:1">
      <c r="A274" s="51"/>
    </row>
    <row r="275" spans="1:1">
      <c r="A275" s="51"/>
    </row>
    <row r="276" spans="1:1">
      <c r="A276" s="51"/>
    </row>
    <row r="277" spans="1:1">
      <c r="A277" s="51"/>
    </row>
    <row r="278" spans="1:1">
      <c r="A278" s="51"/>
    </row>
    <row r="279" spans="1:1">
      <c r="A279" s="51"/>
    </row>
    <row r="280" spans="1:1">
      <c r="A280" s="51"/>
    </row>
    <row r="281" spans="1:1">
      <c r="A281" s="51"/>
    </row>
    <row r="282" spans="1:1">
      <c r="A282" s="51"/>
    </row>
    <row r="283" spans="1:1">
      <c r="A283" s="51"/>
    </row>
    <row r="284" spans="1:1">
      <c r="A284" s="51"/>
    </row>
    <row r="285" spans="1:1">
      <c r="A285" s="51"/>
    </row>
    <row r="286" spans="1:1">
      <c r="A286" s="51"/>
    </row>
    <row r="287" spans="1:1">
      <c r="A287" s="51"/>
    </row>
    <row r="288" spans="1:1">
      <c r="A288" s="51"/>
    </row>
    <row r="289" spans="1:1">
      <c r="A289" s="51"/>
    </row>
    <row r="290" spans="1:1">
      <c r="A290" s="51"/>
    </row>
    <row r="291" spans="1:1">
      <c r="A291" s="51"/>
    </row>
    <row r="292" spans="1:1">
      <c r="A292" s="51"/>
    </row>
    <row r="293" spans="1:1">
      <c r="A293" s="51"/>
    </row>
    <row r="294" spans="1:1">
      <c r="A294" s="51"/>
    </row>
    <row r="295" spans="1:1">
      <c r="A295" s="51"/>
    </row>
    <row r="296" spans="1:1">
      <c r="A296" s="51"/>
    </row>
    <row r="297" spans="1:1">
      <c r="A297" s="51"/>
    </row>
    <row r="298" spans="1:1">
      <c r="A298" s="51"/>
    </row>
    <row r="299" spans="1:1">
      <c r="A299" s="51"/>
    </row>
    <row r="300" spans="1:1">
      <c r="A300" s="51"/>
    </row>
    <row r="301" spans="1:1">
      <c r="A301" s="51"/>
    </row>
    <row r="302" spans="1:1">
      <c r="A302" s="51"/>
    </row>
    <row r="303" spans="1:1">
      <c r="A303" s="51"/>
    </row>
    <row r="304" spans="1:1">
      <c r="A304" s="51"/>
    </row>
    <row r="305" spans="1:1">
      <c r="A305" s="51"/>
    </row>
    <row r="306" spans="1:1">
      <c r="A306" s="51"/>
    </row>
    <row r="307" spans="1:1">
      <c r="A307" s="51"/>
    </row>
    <row r="308" spans="1:1">
      <c r="A308" s="51"/>
    </row>
    <row r="309" spans="1:1">
      <c r="A309" s="51"/>
    </row>
    <row r="310" spans="1:1">
      <c r="A310" s="51"/>
    </row>
    <row r="311" spans="1:1">
      <c r="A311" s="51"/>
    </row>
    <row r="312" spans="1:1">
      <c r="A312" s="51"/>
    </row>
    <row r="313" spans="1:1">
      <c r="A313" s="51"/>
    </row>
    <row r="314" spans="1:1">
      <c r="A314" s="51"/>
    </row>
    <row r="315" spans="1:1">
      <c r="A315" s="51"/>
    </row>
    <row r="316" spans="1:1">
      <c r="A316" s="51"/>
    </row>
    <row r="317" spans="1:1">
      <c r="A317" s="51"/>
    </row>
    <row r="318" spans="1:1">
      <c r="A318" s="51"/>
    </row>
    <row r="319" spans="1:1">
      <c r="A319" s="51"/>
    </row>
    <row r="320" spans="1:1">
      <c r="A320" s="51"/>
    </row>
    <row r="321" spans="1:1">
      <c r="A321" s="51"/>
    </row>
    <row r="322" spans="1:1">
      <c r="A322" s="51"/>
    </row>
    <row r="323" spans="1:1">
      <c r="A323" s="51"/>
    </row>
    <row r="324" spans="1:1">
      <c r="A324" s="51"/>
    </row>
    <row r="325" spans="1:1">
      <c r="A325" s="51"/>
    </row>
    <row r="326" spans="1:1">
      <c r="A326" s="51"/>
    </row>
    <row r="327" spans="1:1">
      <c r="A327" s="51"/>
    </row>
    <row r="328" spans="1:1">
      <c r="A328" s="51"/>
    </row>
  </sheetData>
  <mergeCells count="12">
    <mergeCell ref="C103:D103"/>
    <mergeCell ref="F103:H103"/>
    <mergeCell ref="C102:D102"/>
    <mergeCell ref="F102:H102"/>
    <mergeCell ref="A1:I1"/>
    <mergeCell ref="A90:I90"/>
    <mergeCell ref="C3:D3"/>
    <mergeCell ref="E3:I3"/>
    <mergeCell ref="B3:B4"/>
    <mergeCell ref="A3:A4"/>
    <mergeCell ref="A6:I6"/>
    <mergeCell ref="A82:I82"/>
  </mergeCells>
  <phoneticPr fontId="0" type="noConversion"/>
  <pageMargins left="1.1811023622047245" right="0.39370078740157483" top="0.78740157480314965" bottom="0.78740157480314965" header="0.19685039370078741" footer="0.11811023622047245"/>
  <pageSetup paperSize="9" scale="38" orientation="landscape" verticalDpi="300" r:id="rId1"/>
  <headerFooter alignWithMargins="0">
    <oddHeader>&amp;C
&amp;"Times New Roman,обычный"&amp;14 5&amp;"Arial Cyr,обычный"&amp;10
&amp;R&amp;"Times New Roman,обычный"&amp;14Продовження додатка  3
Таблиця 1</oddHeader>
  </headerFooter>
  <ignoredErrors>
    <ignoredError sqref="H89 H91:H98 G75:G78 G18:G45 G70:G72 G46:G48 G9:G17 G68 H54:H59 G60:G66 H8:H53 H60:H81 G54:G59 H84:H85 F89:G89 G86:G88 H86:H88 C89:E89" evalError="1"/>
    <ignoredError sqref="F79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5"/>
  </sheetPr>
  <dimension ref="A1:J198"/>
  <sheetViews>
    <sheetView zoomScale="77" zoomScaleNormal="77" zoomScaleSheetLayoutView="7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36" sqref="A36"/>
    </sheetView>
  </sheetViews>
  <sheetFormatPr defaultColWidth="9.140625" defaultRowHeight="18.75"/>
  <cols>
    <col min="1" max="1" width="86.5703125" style="46" customWidth="1"/>
    <col min="2" max="2" width="13.42578125" style="49" bestFit="1" customWidth="1"/>
    <col min="3" max="3" width="15.5703125" style="49" bestFit="1" customWidth="1"/>
    <col min="4" max="4" width="16.7109375" style="49" bestFit="1" customWidth="1"/>
    <col min="5" max="5" width="7.5703125" style="49" customWidth="1"/>
    <col min="6" max="6" width="9.140625" style="49"/>
    <col min="7" max="7" width="19.5703125" style="49" bestFit="1" customWidth="1"/>
    <col min="8" max="8" width="16.85546875" style="49" bestFit="1" customWidth="1"/>
    <col min="9" max="9" width="10" style="46" customWidth="1"/>
    <col min="10" max="10" width="9.5703125" style="46" customWidth="1"/>
    <col min="11" max="16384" width="9.140625" style="46"/>
  </cols>
  <sheetData>
    <row r="1" spans="1:10">
      <c r="A1" s="296" t="s">
        <v>125</v>
      </c>
      <c r="B1" s="296"/>
      <c r="C1" s="296"/>
      <c r="D1" s="296"/>
      <c r="E1" s="296"/>
      <c r="F1" s="296"/>
      <c r="G1" s="296"/>
      <c r="H1" s="296"/>
    </row>
    <row r="2" spans="1:10">
      <c r="A2" s="296"/>
      <c r="B2" s="296"/>
      <c r="C2" s="296"/>
      <c r="D2" s="296"/>
      <c r="E2" s="296"/>
      <c r="F2" s="296"/>
      <c r="G2" s="296"/>
      <c r="H2" s="296"/>
    </row>
    <row r="3" spans="1:10" ht="51.6" customHeight="1">
      <c r="A3" s="283" t="s">
        <v>201</v>
      </c>
      <c r="B3" s="295" t="s">
        <v>18</v>
      </c>
      <c r="C3" s="284" t="s">
        <v>353</v>
      </c>
      <c r="D3" s="284"/>
      <c r="E3" s="283" t="s">
        <v>390</v>
      </c>
      <c r="F3" s="283"/>
      <c r="G3" s="283"/>
      <c r="H3" s="283"/>
    </row>
    <row r="4" spans="1:10" ht="39" customHeight="1">
      <c r="A4" s="283"/>
      <c r="B4" s="295"/>
      <c r="C4" s="7" t="s">
        <v>188</v>
      </c>
      <c r="D4" s="7" t="s">
        <v>189</v>
      </c>
      <c r="E4" s="7" t="s">
        <v>190</v>
      </c>
      <c r="F4" s="7" t="s">
        <v>176</v>
      </c>
      <c r="G4" s="70" t="s">
        <v>196</v>
      </c>
      <c r="H4" s="70" t="s">
        <v>197</v>
      </c>
    </row>
    <row r="5" spans="1:10">
      <c r="A5" s="52">
        <v>1</v>
      </c>
      <c r="B5" s="53">
        <v>2</v>
      </c>
      <c r="C5" s="52">
        <v>3</v>
      </c>
      <c r="D5" s="53">
        <v>4</v>
      </c>
      <c r="E5" s="52">
        <v>5</v>
      </c>
      <c r="F5" s="53">
        <v>6</v>
      </c>
      <c r="G5" s="52">
        <v>7</v>
      </c>
      <c r="H5" s="53">
        <v>8</v>
      </c>
    </row>
    <row r="6" spans="1:10" ht="24.95" customHeight="1">
      <c r="A6" s="294" t="s">
        <v>124</v>
      </c>
      <c r="B6" s="294"/>
      <c r="C6" s="294"/>
      <c r="D6" s="294"/>
      <c r="E6" s="294"/>
      <c r="F6" s="294"/>
      <c r="G6" s="294"/>
      <c r="H6" s="294"/>
    </row>
    <row r="7" spans="1:10" ht="42.75" customHeight="1">
      <c r="A7" s="47" t="s">
        <v>55</v>
      </c>
      <c r="B7" s="6">
        <v>2000</v>
      </c>
      <c r="C7" s="112"/>
      <c r="D7" s="122" t="s">
        <v>467</v>
      </c>
      <c r="E7" s="122"/>
      <c r="F7" s="122" t="s">
        <v>467</v>
      </c>
      <c r="G7" s="112" t="e">
        <f t="shared" ref="G7:G18" si="0">F7-E7</f>
        <v>#VALUE!</v>
      </c>
      <c r="H7" s="161" t="e">
        <f>(F7/E7)*100</f>
        <v>#VALUE!</v>
      </c>
    </row>
    <row r="8" spans="1:10" ht="37.5">
      <c r="A8" s="47" t="s">
        <v>268</v>
      </c>
      <c r="B8" s="6">
        <v>2010</v>
      </c>
      <c r="C8" s="162">
        <f>SUM(C9:C10)</f>
        <v>0</v>
      </c>
      <c r="D8" s="162">
        <f>SUM(D9:D10)</f>
        <v>0</v>
      </c>
      <c r="E8" s="162">
        <f>SUM(E9:E10)</f>
        <v>0</v>
      </c>
      <c r="F8" s="162">
        <f>SUM(F9:F10)</f>
        <v>0</v>
      </c>
      <c r="G8" s="112">
        <f t="shared" si="0"/>
        <v>0</v>
      </c>
      <c r="H8" s="161" t="e">
        <f t="shared" ref="H8:H43" si="1">(F8/E8)*100</f>
        <v>#DIV/0!</v>
      </c>
    </row>
    <row r="9" spans="1:10" ht="42.75" customHeight="1">
      <c r="A9" s="8" t="s">
        <v>149</v>
      </c>
      <c r="B9" s="6">
        <v>2011</v>
      </c>
      <c r="C9" s="112" t="s">
        <v>241</v>
      </c>
      <c r="D9" s="112" t="s">
        <v>241</v>
      </c>
      <c r="E9" s="112" t="s">
        <v>241</v>
      </c>
      <c r="F9" s="112" t="s">
        <v>241</v>
      </c>
      <c r="G9" s="112" t="e">
        <f t="shared" si="0"/>
        <v>#VALUE!</v>
      </c>
      <c r="H9" s="161" t="e">
        <f t="shared" si="1"/>
        <v>#VALUE!</v>
      </c>
      <c r="J9" s="214"/>
    </row>
    <row r="10" spans="1:10" ht="42.75" customHeight="1">
      <c r="A10" s="8" t="s">
        <v>395</v>
      </c>
      <c r="B10" s="6">
        <v>2012</v>
      </c>
      <c r="C10" s="112" t="s">
        <v>241</v>
      </c>
      <c r="D10" s="112" t="s">
        <v>241</v>
      </c>
      <c r="E10" s="112" t="s">
        <v>241</v>
      </c>
      <c r="F10" s="112" t="s">
        <v>241</v>
      </c>
      <c r="G10" s="112" t="e">
        <f t="shared" si="0"/>
        <v>#VALUE!</v>
      </c>
      <c r="H10" s="161" t="e">
        <f t="shared" si="1"/>
        <v>#VALUE!</v>
      </c>
    </row>
    <row r="11" spans="1:10" ht="20.100000000000001" customHeight="1">
      <c r="A11" s="8" t="s">
        <v>133</v>
      </c>
      <c r="B11" s="6" t="s">
        <v>156</v>
      </c>
      <c r="C11" s="112" t="s">
        <v>241</v>
      </c>
      <c r="D11" s="112" t="s">
        <v>241</v>
      </c>
      <c r="E11" s="112" t="s">
        <v>241</v>
      </c>
      <c r="F11" s="112" t="s">
        <v>241</v>
      </c>
      <c r="G11" s="112" t="e">
        <f t="shared" si="0"/>
        <v>#VALUE!</v>
      </c>
      <c r="H11" s="161" t="e">
        <f t="shared" si="1"/>
        <v>#VALUE!</v>
      </c>
    </row>
    <row r="12" spans="1:10" ht="20.100000000000001" customHeight="1">
      <c r="A12" s="8" t="s">
        <v>142</v>
      </c>
      <c r="B12" s="6">
        <v>2020</v>
      </c>
      <c r="C12" s="112"/>
      <c r="D12" s="112"/>
      <c r="E12" s="112"/>
      <c r="F12" s="112"/>
      <c r="G12" s="112">
        <f t="shared" si="0"/>
        <v>0</v>
      </c>
      <c r="H12" s="161" t="e">
        <f t="shared" si="1"/>
        <v>#DIV/0!</v>
      </c>
    </row>
    <row r="13" spans="1:10" s="48" customFormat="1" ht="20.100000000000001" customHeight="1">
      <c r="A13" s="47" t="s">
        <v>65</v>
      </c>
      <c r="B13" s="6">
        <v>2030</v>
      </c>
      <c r="C13" s="112" t="s">
        <v>241</v>
      </c>
      <c r="D13" s="112" t="s">
        <v>241</v>
      </c>
      <c r="E13" s="112" t="s">
        <v>241</v>
      </c>
      <c r="F13" s="112" t="s">
        <v>241</v>
      </c>
      <c r="G13" s="112" t="e">
        <f t="shared" si="0"/>
        <v>#VALUE!</v>
      </c>
      <c r="H13" s="161" t="e">
        <f t="shared" si="1"/>
        <v>#VALUE!</v>
      </c>
    </row>
    <row r="14" spans="1:10" ht="20.100000000000001" customHeight="1">
      <c r="A14" s="47" t="s">
        <v>116</v>
      </c>
      <c r="B14" s="6">
        <v>2031</v>
      </c>
      <c r="C14" s="112" t="s">
        <v>241</v>
      </c>
      <c r="D14" s="112" t="s">
        <v>241</v>
      </c>
      <c r="E14" s="112" t="s">
        <v>241</v>
      </c>
      <c r="F14" s="112" t="s">
        <v>241</v>
      </c>
      <c r="G14" s="112" t="e">
        <f t="shared" si="0"/>
        <v>#VALUE!</v>
      </c>
      <c r="H14" s="161" t="e">
        <f t="shared" si="1"/>
        <v>#VALUE!</v>
      </c>
    </row>
    <row r="15" spans="1:10" ht="20.100000000000001" customHeight="1">
      <c r="A15" s="47" t="s">
        <v>27</v>
      </c>
      <c r="B15" s="6">
        <v>2040</v>
      </c>
      <c r="C15" s="112" t="s">
        <v>241</v>
      </c>
      <c r="D15" s="112" t="s">
        <v>241</v>
      </c>
      <c r="E15" s="112" t="s">
        <v>241</v>
      </c>
      <c r="F15" s="112" t="s">
        <v>241</v>
      </c>
      <c r="G15" s="112" t="e">
        <f t="shared" si="0"/>
        <v>#VALUE!</v>
      </c>
      <c r="H15" s="161" t="e">
        <f t="shared" si="1"/>
        <v>#VALUE!</v>
      </c>
    </row>
    <row r="16" spans="1:10" ht="20.100000000000001" customHeight="1">
      <c r="A16" s="47" t="s">
        <v>103</v>
      </c>
      <c r="B16" s="6">
        <v>2050</v>
      </c>
      <c r="C16" s="112" t="s">
        <v>241</v>
      </c>
      <c r="D16" s="112" t="s">
        <v>241</v>
      </c>
      <c r="E16" s="112" t="s">
        <v>241</v>
      </c>
      <c r="F16" s="112" t="s">
        <v>241</v>
      </c>
      <c r="G16" s="112" t="e">
        <f t="shared" si="0"/>
        <v>#VALUE!</v>
      </c>
      <c r="H16" s="161" t="e">
        <f t="shared" si="1"/>
        <v>#VALUE!</v>
      </c>
    </row>
    <row r="17" spans="1:9" ht="20.100000000000001" customHeight="1">
      <c r="A17" s="47" t="s">
        <v>104</v>
      </c>
      <c r="B17" s="6">
        <v>2060</v>
      </c>
      <c r="C17" s="112" t="s">
        <v>241</v>
      </c>
      <c r="D17" s="112" t="s">
        <v>241</v>
      </c>
      <c r="E17" s="112" t="s">
        <v>241</v>
      </c>
      <c r="F17" s="112" t="s">
        <v>241</v>
      </c>
      <c r="G17" s="112" t="e">
        <f t="shared" si="0"/>
        <v>#VALUE!</v>
      </c>
      <c r="H17" s="161" t="e">
        <f t="shared" si="1"/>
        <v>#VALUE!</v>
      </c>
    </row>
    <row r="18" spans="1:9" ht="42.75" customHeight="1">
      <c r="A18" s="47" t="s">
        <v>56</v>
      </c>
      <c r="B18" s="6">
        <v>2070</v>
      </c>
      <c r="C18" s="126"/>
      <c r="D18" s="217" t="s">
        <v>467</v>
      </c>
      <c r="E18" s="227">
        <f>E7+'I. Фін результат'!E78</f>
        <v>0</v>
      </c>
      <c r="F18" s="227" t="s">
        <v>467</v>
      </c>
      <c r="G18" s="112" t="e">
        <f t="shared" si="0"/>
        <v>#VALUE!</v>
      </c>
      <c r="H18" s="161" t="e">
        <f t="shared" si="1"/>
        <v>#VALUE!</v>
      </c>
    </row>
    <row r="19" spans="1:9" ht="24.95" customHeight="1">
      <c r="A19" s="294" t="s">
        <v>379</v>
      </c>
      <c r="B19" s="294"/>
      <c r="C19" s="294"/>
      <c r="D19" s="294"/>
      <c r="E19" s="294"/>
      <c r="F19" s="294"/>
      <c r="G19" s="294"/>
      <c r="H19" s="294"/>
    </row>
    <row r="20" spans="1:9" ht="37.5">
      <c r="A20" s="71" t="s">
        <v>371</v>
      </c>
      <c r="B20" s="154">
        <v>2110</v>
      </c>
      <c r="C20" s="121">
        <f>SUM(C21:C29)</f>
        <v>0</v>
      </c>
      <c r="D20" s="121">
        <f>SUM(D21:D29)</f>
        <v>0</v>
      </c>
      <c r="E20" s="121">
        <f>SUM(E21:E29)</f>
        <v>0</v>
      </c>
      <c r="F20" s="121">
        <f>SUM(F21:F29)</f>
        <v>0</v>
      </c>
      <c r="G20" s="122">
        <f t="shared" ref="G20:G25" si="2">F20-E20</f>
        <v>0</v>
      </c>
      <c r="H20" s="163" t="e">
        <f t="shared" si="1"/>
        <v>#DIV/0!</v>
      </c>
    </row>
    <row r="21" spans="1:9">
      <c r="A21" s="8" t="s">
        <v>460</v>
      </c>
      <c r="B21" s="6">
        <v>2111</v>
      </c>
      <c r="C21" s="112"/>
      <c r="D21" s="112"/>
      <c r="E21" s="112"/>
      <c r="F21" s="112"/>
      <c r="G21" s="112">
        <f t="shared" si="2"/>
        <v>0</v>
      </c>
      <c r="H21" s="161" t="e">
        <f t="shared" si="1"/>
        <v>#DIV/0!</v>
      </c>
    </row>
    <row r="22" spans="1:9" ht="26.45" customHeight="1">
      <c r="A22" s="8" t="s">
        <v>372</v>
      </c>
      <c r="B22" s="6">
        <v>2112</v>
      </c>
      <c r="C22" s="112"/>
      <c r="D22" s="112"/>
      <c r="E22" s="112"/>
      <c r="F22" s="112"/>
      <c r="G22" s="112">
        <f t="shared" si="2"/>
        <v>0</v>
      </c>
      <c r="H22" s="161" t="e">
        <f t="shared" si="1"/>
        <v>#DIV/0!</v>
      </c>
    </row>
    <row r="23" spans="1:9" s="48" customFormat="1" ht="34.15" customHeight="1">
      <c r="A23" s="47" t="s">
        <v>373</v>
      </c>
      <c r="B23" s="52">
        <v>2113</v>
      </c>
      <c r="C23" s="112" t="s">
        <v>241</v>
      </c>
      <c r="D23" s="112" t="s">
        <v>241</v>
      </c>
      <c r="E23" s="112" t="s">
        <v>241</v>
      </c>
      <c r="F23" s="112" t="s">
        <v>241</v>
      </c>
      <c r="G23" s="112" t="e">
        <f t="shared" si="2"/>
        <v>#VALUE!</v>
      </c>
      <c r="H23" s="161" t="e">
        <f t="shared" si="1"/>
        <v>#VALUE!</v>
      </c>
    </row>
    <row r="24" spans="1:9">
      <c r="A24" s="47" t="s">
        <v>78</v>
      </c>
      <c r="B24" s="52">
        <v>2114</v>
      </c>
      <c r="C24" s="112"/>
      <c r="D24" s="112"/>
      <c r="E24" s="112"/>
      <c r="F24" s="112"/>
      <c r="G24" s="112">
        <f t="shared" si="2"/>
        <v>0</v>
      </c>
      <c r="H24" s="161" t="e">
        <f t="shared" si="1"/>
        <v>#DIV/0!</v>
      </c>
    </row>
    <row r="25" spans="1:9" ht="37.5">
      <c r="A25" s="47" t="s">
        <v>374</v>
      </c>
      <c r="B25" s="52">
        <v>2115</v>
      </c>
      <c r="C25" s="112"/>
      <c r="D25" s="112"/>
      <c r="E25" s="112"/>
      <c r="F25" s="112"/>
      <c r="G25" s="112">
        <f t="shared" si="2"/>
        <v>0</v>
      </c>
      <c r="H25" s="161" t="e">
        <f t="shared" si="1"/>
        <v>#DIV/0!</v>
      </c>
    </row>
    <row r="26" spans="1:9" s="50" customFormat="1">
      <c r="A26" s="47" t="s">
        <v>93</v>
      </c>
      <c r="B26" s="52">
        <v>2116</v>
      </c>
      <c r="C26" s="112"/>
      <c r="D26" s="112"/>
      <c r="E26" s="112"/>
      <c r="F26" s="112"/>
      <c r="G26" s="112">
        <f t="shared" ref="G26:G43" si="3">F26-E26</f>
        <v>0</v>
      </c>
      <c r="H26" s="161" t="e">
        <f t="shared" si="1"/>
        <v>#DIV/0!</v>
      </c>
      <c r="I26" s="46"/>
    </row>
    <row r="27" spans="1:9" ht="20.100000000000001" customHeight="1">
      <c r="A27" s="47" t="s">
        <v>396</v>
      </c>
      <c r="B27" s="52">
        <v>2117</v>
      </c>
      <c r="C27" s="112"/>
      <c r="D27" s="112"/>
      <c r="E27" s="112"/>
      <c r="F27" s="112"/>
      <c r="G27" s="112">
        <f t="shared" si="3"/>
        <v>0</v>
      </c>
      <c r="H27" s="161" t="e">
        <f t="shared" si="1"/>
        <v>#DIV/0!</v>
      </c>
    </row>
    <row r="28" spans="1:9" ht="20.100000000000001" customHeight="1">
      <c r="A28" s="47" t="s">
        <v>77</v>
      </c>
      <c r="B28" s="52">
        <v>2118</v>
      </c>
      <c r="C28" s="112"/>
      <c r="D28" s="112"/>
      <c r="E28" s="112"/>
      <c r="F28" s="112"/>
      <c r="G28" s="112">
        <f t="shared" si="3"/>
        <v>0</v>
      </c>
      <c r="H28" s="161" t="e">
        <f t="shared" si="1"/>
        <v>#DIV/0!</v>
      </c>
    </row>
    <row r="29" spans="1:9" ht="20.100000000000001" customHeight="1">
      <c r="A29" s="47" t="s">
        <v>380</v>
      </c>
      <c r="B29" s="52">
        <v>2119</v>
      </c>
      <c r="C29" s="112"/>
      <c r="D29" s="112"/>
      <c r="E29" s="112"/>
      <c r="F29" s="112"/>
      <c r="G29" s="112">
        <f t="shared" si="3"/>
        <v>0</v>
      </c>
      <c r="H29" s="161" t="e">
        <f t="shared" si="1"/>
        <v>#DIV/0!</v>
      </c>
    </row>
    <row r="30" spans="1:9" ht="37.5">
      <c r="A30" s="71" t="s">
        <v>381</v>
      </c>
      <c r="B30" s="59">
        <v>2120</v>
      </c>
      <c r="C30" s="121">
        <f>SUM(C31:C34)</f>
        <v>0</v>
      </c>
      <c r="D30" s="121">
        <f>SUM(D31:D34)</f>
        <v>0</v>
      </c>
      <c r="E30" s="121">
        <f>SUM(E31:E34)</f>
        <v>0</v>
      </c>
      <c r="F30" s="121">
        <f>SUM(F31:F34)</f>
        <v>0</v>
      </c>
      <c r="G30" s="122">
        <f t="shared" si="3"/>
        <v>0</v>
      </c>
      <c r="H30" s="163" t="e">
        <f t="shared" si="1"/>
        <v>#DIV/0!</v>
      </c>
    </row>
    <row r="31" spans="1:9" ht="20.100000000000001" customHeight="1">
      <c r="A31" s="47" t="s">
        <v>77</v>
      </c>
      <c r="B31" s="52">
        <v>2121</v>
      </c>
      <c r="C31" s="112"/>
      <c r="D31" s="112"/>
      <c r="E31" s="112"/>
      <c r="F31" s="112"/>
      <c r="G31" s="112"/>
      <c r="H31" s="161" t="e">
        <f t="shared" si="1"/>
        <v>#DIV/0!</v>
      </c>
    </row>
    <row r="32" spans="1:9" ht="20.100000000000001" customHeight="1">
      <c r="A32" s="47" t="s">
        <v>382</v>
      </c>
      <c r="B32" s="52">
        <v>2122</v>
      </c>
      <c r="C32" s="112"/>
      <c r="D32" s="112"/>
      <c r="E32" s="112"/>
      <c r="F32" s="112"/>
      <c r="G32" s="112"/>
      <c r="H32" s="161" t="e">
        <f t="shared" si="1"/>
        <v>#DIV/0!</v>
      </c>
    </row>
    <row r="33" spans="1:9" ht="20.100000000000001" customHeight="1">
      <c r="A33" s="47" t="s">
        <v>383</v>
      </c>
      <c r="B33" s="52">
        <v>2123</v>
      </c>
      <c r="C33" s="112"/>
      <c r="D33" s="112"/>
      <c r="E33" s="112"/>
      <c r="F33" s="112"/>
      <c r="G33" s="112"/>
      <c r="H33" s="161" t="e">
        <f t="shared" si="1"/>
        <v>#DIV/0!</v>
      </c>
    </row>
    <row r="34" spans="1:9" s="48" customFormat="1" ht="27.6" customHeight="1">
      <c r="A34" s="47" t="s">
        <v>380</v>
      </c>
      <c r="B34" s="52">
        <v>2124</v>
      </c>
      <c r="C34" s="112"/>
      <c r="D34" s="112"/>
      <c r="E34" s="112"/>
      <c r="F34" s="112"/>
      <c r="G34" s="112">
        <f t="shared" si="3"/>
        <v>0</v>
      </c>
      <c r="H34" s="161" t="e">
        <f t="shared" si="1"/>
        <v>#DIV/0!</v>
      </c>
    </row>
    <row r="35" spans="1:9" ht="37.15" customHeight="1">
      <c r="A35" s="71" t="s">
        <v>384</v>
      </c>
      <c r="B35" s="59">
        <v>2130</v>
      </c>
      <c r="C35" s="121">
        <f>SUM(C36:C39)</f>
        <v>0</v>
      </c>
      <c r="D35" s="121">
        <f>SUM(D36:D39)</f>
        <v>0</v>
      </c>
      <c r="E35" s="121">
        <f>SUM(E36:E39)</f>
        <v>0</v>
      </c>
      <c r="F35" s="121">
        <f>SUM(F36:F39)</f>
        <v>0</v>
      </c>
      <c r="G35" s="122">
        <f t="shared" si="3"/>
        <v>0</v>
      </c>
      <c r="H35" s="163" t="e">
        <f t="shared" si="1"/>
        <v>#DIV/0!</v>
      </c>
    </row>
    <row r="36" spans="1:9" ht="60.75" customHeight="1">
      <c r="A36" s="47" t="s">
        <v>397</v>
      </c>
      <c r="B36" s="52">
        <v>2131</v>
      </c>
      <c r="C36" s="112"/>
      <c r="D36" s="112"/>
      <c r="E36" s="112"/>
      <c r="F36" s="112"/>
      <c r="G36" s="112">
        <f t="shared" si="3"/>
        <v>0</v>
      </c>
      <c r="H36" s="161" t="e">
        <f t="shared" si="1"/>
        <v>#DIV/0!</v>
      </c>
    </row>
    <row r="37" spans="1:9" s="48" customFormat="1" ht="20.100000000000001" customHeight="1">
      <c r="A37" s="47" t="s">
        <v>385</v>
      </c>
      <c r="B37" s="52">
        <v>2132</v>
      </c>
      <c r="C37" s="112"/>
      <c r="D37" s="112"/>
      <c r="E37" s="112"/>
      <c r="F37" s="112"/>
      <c r="G37" s="112">
        <f t="shared" si="3"/>
        <v>0</v>
      </c>
      <c r="H37" s="161" t="e">
        <f t="shared" si="1"/>
        <v>#DIV/0!</v>
      </c>
    </row>
    <row r="38" spans="1:9" ht="20.100000000000001" customHeight="1">
      <c r="A38" s="47" t="s">
        <v>386</v>
      </c>
      <c r="B38" s="52">
        <v>2133</v>
      </c>
      <c r="C38" s="112"/>
      <c r="D38" s="112"/>
      <c r="E38" s="112"/>
      <c r="F38" s="112"/>
      <c r="G38" s="112">
        <f t="shared" si="3"/>
        <v>0</v>
      </c>
      <c r="H38" s="161" t="e">
        <f t="shared" si="1"/>
        <v>#DIV/0!</v>
      </c>
    </row>
    <row r="39" spans="1:9" ht="20.100000000000001" customHeight="1">
      <c r="A39" s="47" t="s">
        <v>387</v>
      </c>
      <c r="B39" s="52">
        <v>2134</v>
      </c>
      <c r="C39" s="112"/>
      <c r="D39" s="112"/>
      <c r="E39" s="112"/>
      <c r="F39" s="112"/>
      <c r="G39" s="112"/>
      <c r="H39" s="161" t="e">
        <f t="shared" si="1"/>
        <v>#DIV/0!</v>
      </c>
    </row>
    <row r="40" spans="1:9" ht="20.100000000000001" customHeight="1">
      <c r="A40" s="71" t="s">
        <v>388</v>
      </c>
      <c r="B40" s="59">
        <v>2140</v>
      </c>
      <c r="C40" s="121">
        <f>SUM(C41:C42)</f>
        <v>0</v>
      </c>
      <c r="D40" s="121">
        <f>SUM(D41:D42)</f>
        <v>0</v>
      </c>
      <c r="E40" s="121">
        <f>SUM(E41:E42)</f>
        <v>0</v>
      </c>
      <c r="F40" s="121">
        <f>SUM(F41:F42)</f>
        <v>0</v>
      </c>
      <c r="G40" s="122"/>
      <c r="H40" s="163" t="e">
        <f t="shared" si="1"/>
        <v>#DIV/0!</v>
      </c>
    </row>
    <row r="41" spans="1:9" ht="37.5">
      <c r="A41" s="47" t="s">
        <v>117</v>
      </c>
      <c r="B41" s="52">
        <v>2141</v>
      </c>
      <c r="C41" s="112"/>
      <c r="D41" s="112"/>
      <c r="E41" s="112"/>
      <c r="F41" s="112"/>
      <c r="G41" s="112"/>
      <c r="H41" s="161" t="e">
        <f t="shared" si="1"/>
        <v>#DIV/0!</v>
      </c>
    </row>
    <row r="42" spans="1:9" s="48" customFormat="1" ht="20.100000000000001" customHeight="1">
      <c r="A42" s="47" t="s">
        <v>389</v>
      </c>
      <c r="B42" s="52">
        <v>2142</v>
      </c>
      <c r="C42" s="112"/>
      <c r="D42" s="112"/>
      <c r="E42" s="112"/>
      <c r="F42" s="112"/>
      <c r="G42" s="112">
        <f t="shared" si="3"/>
        <v>0</v>
      </c>
      <c r="H42" s="161" t="e">
        <f t="shared" si="1"/>
        <v>#DIV/0!</v>
      </c>
    </row>
    <row r="43" spans="1:9" s="48" customFormat="1" ht="21.75" customHeight="1">
      <c r="A43" s="71" t="s">
        <v>378</v>
      </c>
      <c r="B43" s="59">
        <v>2200</v>
      </c>
      <c r="C43" s="121">
        <f>SUM(C20,C30,C35,C40)</f>
        <v>0</v>
      </c>
      <c r="D43" s="121">
        <f>SUM(D20,D30,D35,D40)</f>
        <v>0</v>
      </c>
      <c r="E43" s="121">
        <f>SUM(E20,E30,E35,E40)</f>
        <v>0</v>
      </c>
      <c r="F43" s="121">
        <f>SUM(F20,F30,F35,F40)</f>
        <v>0</v>
      </c>
      <c r="G43" s="122">
        <f t="shared" si="3"/>
        <v>0</v>
      </c>
      <c r="H43" s="163" t="e">
        <f t="shared" si="1"/>
        <v>#DIV/0!</v>
      </c>
      <c r="I43" s="46"/>
    </row>
    <row r="44" spans="1:9" s="48" customFormat="1">
      <c r="A44" s="69"/>
      <c r="B44" s="49"/>
      <c r="C44" s="49"/>
      <c r="D44" s="49"/>
      <c r="E44" s="49"/>
      <c r="F44" s="49"/>
      <c r="G44" s="49"/>
      <c r="H44" s="49"/>
    </row>
    <row r="45" spans="1:9" s="48" customFormat="1">
      <c r="A45" s="69"/>
      <c r="B45" s="49"/>
      <c r="C45" s="49"/>
      <c r="D45" s="49"/>
      <c r="E45" s="49"/>
      <c r="F45" s="49"/>
      <c r="G45" s="49"/>
      <c r="H45" s="49"/>
    </row>
    <row r="46" spans="1:9" s="48" customFormat="1">
      <c r="A46" s="69"/>
      <c r="B46" s="49"/>
      <c r="C46" s="49"/>
      <c r="D46" s="49"/>
      <c r="E46" s="49"/>
      <c r="F46" s="49"/>
      <c r="G46" s="49"/>
      <c r="H46" s="49"/>
    </row>
    <row r="47" spans="1:9" s="3" customFormat="1" ht="27.95" customHeight="1">
      <c r="A47" s="58" t="s">
        <v>449</v>
      </c>
      <c r="B47" s="1"/>
      <c r="C47" s="287" t="s">
        <v>169</v>
      </c>
      <c r="D47" s="287"/>
      <c r="E47" s="80"/>
      <c r="F47" s="288" t="s">
        <v>453</v>
      </c>
      <c r="G47" s="288"/>
      <c r="H47" s="288"/>
    </row>
    <row r="48" spans="1:9" s="2" customFormat="1">
      <c r="A48" s="75" t="s">
        <v>225</v>
      </c>
      <c r="B48" s="3"/>
      <c r="C48" s="261" t="s">
        <v>184</v>
      </c>
      <c r="D48" s="261"/>
      <c r="E48" s="3"/>
      <c r="F48" s="286" t="s">
        <v>226</v>
      </c>
      <c r="G48" s="286"/>
      <c r="H48" s="286"/>
    </row>
    <row r="49" spans="1:10" s="49" customFormat="1">
      <c r="A49" s="61"/>
      <c r="I49" s="46"/>
      <c r="J49" s="46"/>
    </row>
    <row r="50" spans="1:10" s="49" customFormat="1">
      <c r="A50" s="61"/>
      <c r="I50" s="46"/>
      <c r="J50" s="46"/>
    </row>
    <row r="51" spans="1:10" s="49" customFormat="1">
      <c r="A51" s="61"/>
      <c r="I51" s="46"/>
      <c r="J51" s="46"/>
    </row>
    <row r="52" spans="1:10" s="49" customFormat="1">
      <c r="A52" s="61"/>
      <c r="I52" s="46"/>
      <c r="J52" s="46"/>
    </row>
    <row r="53" spans="1:10" s="49" customFormat="1">
      <c r="A53" s="61"/>
      <c r="I53" s="46"/>
      <c r="J53" s="46"/>
    </row>
    <row r="54" spans="1:10" s="49" customFormat="1">
      <c r="A54" s="61"/>
      <c r="I54" s="46"/>
      <c r="J54" s="46"/>
    </row>
    <row r="55" spans="1:10" s="49" customFormat="1">
      <c r="A55" s="61"/>
      <c r="I55" s="46"/>
      <c r="J55" s="46"/>
    </row>
    <row r="56" spans="1:10" s="49" customFormat="1">
      <c r="A56" s="61"/>
      <c r="I56" s="46"/>
      <c r="J56" s="46"/>
    </row>
    <row r="57" spans="1:10" s="49" customFormat="1">
      <c r="A57" s="61"/>
      <c r="I57" s="46"/>
      <c r="J57" s="46"/>
    </row>
    <row r="58" spans="1:10" s="49" customFormat="1">
      <c r="A58" s="61"/>
      <c r="I58" s="46"/>
      <c r="J58" s="46"/>
    </row>
    <row r="59" spans="1:10" s="49" customFormat="1">
      <c r="A59" s="61"/>
      <c r="I59" s="46"/>
      <c r="J59" s="46"/>
    </row>
    <row r="60" spans="1:10" s="49" customFormat="1">
      <c r="A60" s="61"/>
      <c r="I60" s="46"/>
      <c r="J60" s="46"/>
    </row>
    <row r="61" spans="1:10" s="49" customFormat="1">
      <c r="A61" s="61"/>
      <c r="I61" s="46"/>
      <c r="J61" s="46"/>
    </row>
    <row r="62" spans="1:10" s="49" customFormat="1">
      <c r="A62" s="61"/>
      <c r="I62" s="46"/>
      <c r="J62" s="46"/>
    </row>
    <row r="63" spans="1:10" s="49" customFormat="1">
      <c r="A63" s="61"/>
      <c r="I63" s="46"/>
      <c r="J63" s="46"/>
    </row>
    <row r="64" spans="1:10" s="49" customFormat="1">
      <c r="A64" s="61"/>
      <c r="I64" s="46"/>
      <c r="J64" s="46"/>
    </row>
    <row r="65" spans="1:10" s="49" customFormat="1">
      <c r="A65" s="61"/>
      <c r="I65" s="46"/>
      <c r="J65" s="46"/>
    </row>
    <row r="66" spans="1:10" s="49" customFormat="1">
      <c r="A66" s="61"/>
      <c r="I66" s="46"/>
      <c r="J66" s="46"/>
    </row>
    <row r="67" spans="1:10" s="49" customFormat="1">
      <c r="A67" s="61"/>
      <c r="I67" s="46"/>
      <c r="J67" s="46"/>
    </row>
    <row r="68" spans="1:10" s="49" customFormat="1">
      <c r="A68" s="61"/>
      <c r="I68" s="46"/>
      <c r="J68" s="46"/>
    </row>
    <row r="69" spans="1:10" s="49" customFormat="1">
      <c r="A69" s="61"/>
      <c r="I69" s="46"/>
      <c r="J69" s="46"/>
    </row>
    <row r="70" spans="1:10" s="49" customFormat="1">
      <c r="A70" s="61"/>
      <c r="I70" s="46"/>
      <c r="J70" s="46"/>
    </row>
    <row r="71" spans="1:10" s="49" customFormat="1">
      <c r="A71" s="61"/>
      <c r="I71" s="46"/>
      <c r="J71" s="46"/>
    </row>
    <row r="72" spans="1:10" s="49" customFormat="1">
      <c r="A72" s="61"/>
      <c r="I72" s="46"/>
      <c r="J72" s="46"/>
    </row>
    <row r="73" spans="1:10" s="49" customFormat="1">
      <c r="A73" s="61"/>
      <c r="I73" s="46"/>
      <c r="J73" s="46"/>
    </row>
    <row r="74" spans="1:10" s="49" customFormat="1">
      <c r="A74" s="61"/>
      <c r="I74" s="46"/>
      <c r="J74" s="46"/>
    </row>
    <row r="75" spans="1:10" s="49" customFormat="1">
      <c r="A75" s="61"/>
      <c r="I75" s="46"/>
      <c r="J75" s="46"/>
    </row>
    <row r="76" spans="1:10" s="49" customFormat="1">
      <c r="A76" s="61"/>
      <c r="I76" s="46"/>
      <c r="J76" s="46"/>
    </row>
    <row r="77" spans="1:10" s="49" customFormat="1">
      <c r="A77" s="61"/>
      <c r="I77" s="46"/>
      <c r="J77" s="46"/>
    </row>
    <row r="78" spans="1:10" s="49" customFormat="1">
      <c r="A78" s="61"/>
      <c r="I78" s="46"/>
      <c r="J78" s="46"/>
    </row>
    <row r="79" spans="1:10" s="49" customFormat="1">
      <c r="A79" s="61"/>
      <c r="I79" s="46"/>
      <c r="J79" s="46"/>
    </row>
    <row r="80" spans="1:10" s="49" customFormat="1">
      <c r="A80" s="61"/>
      <c r="I80" s="46"/>
      <c r="J80" s="46"/>
    </row>
    <row r="81" spans="1:10" s="49" customFormat="1">
      <c r="A81" s="61"/>
      <c r="I81" s="46"/>
      <c r="J81" s="46"/>
    </row>
    <row r="82" spans="1:10" s="49" customFormat="1">
      <c r="A82" s="61"/>
      <c r="I82" s="46"/>
      <c r="J82" s="46"/>
    </row>
    <row r="83" spans="1:10" s="49" customFormat="1">
      <c r="A83" s="61"/>
      <c r="I83" s="46"/>
      <c r="J83" s="46"/>
    </row>
    <row r="84" spans="1:10" s="49" customFormat="1">
      <c r="A84" s="61"/>
      <c r="I84" s="46"/>
      <c r="J84" s="46"/>
    </row>
    <row r="85" spans="1:10" s="49" customFormat="1">
      <c r="A85" s="61"/>
      <c r="I85" s="46"/>
      <c r="J85" s="46"/>
    </row>
    <row r="86" spans="1:10" s="49" customFormat="1">
      <c r="A86" s="61"/>
      <c r="I86" s="46"/>
      <c r="J86" s="46"/>
    </row>
    <row r="87" spans="1:10" s="49" customFormat="1">
      <c r="A87" s="61"/>
      <c r="I87" s="46"/>
      <c r="J87" s="46"/>
    </row>
    <row r="88" spans="1:10" s="49" customFormat="1">
      <c r="A88" s="61"/>
      <c r="I88" s="46"/>
      <c r="J88" s="46"/>
    </row>
    <row r="89" spans="1:10" s="49" customFormat="1">
      <c r="A89" s="61"/>
      <c r="I89" s="46"/>
      <c r="J89" s="46"/>
    </row>
    <row r="90" spans="1:10" s="49" customFormat="1">
      <c r="A90" s="61"/>
      <c r="I90" s="46"/>
      <c r="J90" s="46"/>
    </row>
    <row r="91" spans="1:10" s="49" customFormat="1">
      <c r="A91" s="61"/>
      <c r="I91" s="46"/>
      <c r="J91" s="46"/>
    </row>
    <row r="92" spans="1:10" s="49" customFormat="1">
      <c r="A92" s="61"/>
      <c r="I92" s="46"/>
      <c r="J92" s="46"/>
    </row>
    <row r="93" spans="1:10" s="49" customFormat="1">
      <c r="A93" s="61"/>
      <c r="I93" s="46"/>
      <c r="J93" s="46"/>
    </row>
    <row r="94" spans="1:10" s="49" customFormat="1">
      <c r="A94" s="61"/>
      <c r="I94" s="46"/>
      <c r="J94" s="46"/>
    </row>
    <row r="95" spans="1:10" s="49" customFormat="1">
      <c r="A95" s="61"/>
      <c r="I95" s="46"/>
      <c r="J95" s="46"/>
    </row>
    <row r="96" spans="1:10" s="49" customFormat="1">
      <c r="A96" s="61"/>
      <c r="I96" s="46"/>
      <c r="J96" s="46"/>
    </row>
    <row r="97" spans="1:10" s="49" customFormat="1">
      <c r="A97" s="61"/>
      <c r="I97" s="46"/>
      <c r="J97" s="46"/>
    </row>
    <row r="98" spans="1:10" s="49" customFormat="1">
      <c r="A98" s="61"/>
      <c r="I98" s="46"/>
      <c r="J98" s="46"/>
    </row>
    <row r="99" spans="1:10" s="49" customFormat="1">
      <c r="A99" s="61"/>
      <c r="I99" s="46"/>
      <c r="J99" s="46"/>
    </row>
    <row r="100" spans="1:10" s="49" customFormat="1">
      <c r="A100" s="61"/>
      <c r="I100" s="46"/>
      <c r="J100" s="46"/>
    </row>
    <row r="101" spans="1:10" s="49" customFormat="1">
      <c r="A101" s="61"/>
      <c r="I101" s="46"/>
      <c r="J101" s="46"/>
    </row>
    <row r="102" spans="1:10" s="49" customFormat="1">
      <c r="A102" s="61"/>
      <c r="I102" s="46"/>
      <c r="J102" s="46"/>
    </row>
    <row r="103" spans="1:10" s="49" customFormat="1">
      <c r="A103" s="61"/>
      <c r="I103" s="46"/>
      <c r="J103" s="46"/>
    </row>
    <row r="104" spans="1:10" s="49" customFormat="1">
      <c r="A104" s="61"/>
      <c r="I104" s="46"/>
      <c r="J104" s="46"/>
    </row>
    <row r="105" spans="1:10" s="49" customFormat="1">
      <c r="A105" s="61"/>
      <c r="I105" s="46"/>
      <c r="J105" s="46"/>
    </row>
    <row r="106" spans="1:10" s="49" customFormat="1">
      <c r="A106" s="61"/>
      <c r="I106" s="46"/>
      <c r="J106" s="46"/>
    </row>
    <row r="107" spans="1:10" s="49" customFormat="1">
      <c r="A107" s="61"/>
      <c r="I107" s="46"/>
      <c r="J107" s="46"/>
    </row>
    <row r="108" spans="1:10" s="49" customFormat="1">
      <c r="A108" s="61"/>
      <c r="I108" s="46"/>
      <c r="J108" s="46"/>
    </row>
    <row r="109" spans="1:10" s="49" customFormat="1">
      <c r="A109" s="61"/>
      <c r="I109" s="46"/>
      <c r="J109" s="46"/>
    </row>
    <row r="110" spans="1:10" s="49" customFormat="1">
      <c r="A110" s="61"/>
      <c r="I110" s="46"/>
      <c r="J110" s="46"/>
    </row>
    <row r="111" spans="1:10" s="49" customFormat="1">
      <c r="A111" s="61"/>
      <c r="I111" s="46"/>
      <c r="J111" s="46"/>
    </row>
    <row r="112" spans="1:10" s="49" customFormat="1">
      <c r="A112" s="61"/>
      <c r="I112" s="46"/>
      <c r="J112" s="46"/>
    </row>
    <row r="113" spans="1:10" s="49" customFormat="1">
      <c r="A113" s="61"/>
      <c r="I113" s="46"/>
      <c r="J113" s="46"/>
    </row>
    <row r="114" spans="1:10" s="49" customFormat="1">
      <c r="A114" s="61"/>
      <c r="I114" s="46"/>
      <c r="J114" s="46"/>
    </row>
    <row r="115" spans="1:10" s="49" customFormat="1">
      <c r="A115" s="61"/>
      <c r="I115" s="46"/>
      <c r="J115" s="46"/>
    </row>
    <row r="116" spans="1:10" s="49" customFormat="1">
      <c r="A116" s="61"/>
      <c r="I116" s="46"/>
      <c r="J116" s="46"/>
    </row>
    <row r="117" spans="1:10" s="49" customFormat="1">
      <c r="A117" s="61"/>
      <c r="I117" s="46"/>
      <c r="J117" s="46"/>
    </row>
    <row r="118" spans="1:10" s="49" customFormat="1">
      <c r="A118" s="61"/>
      <c r="I118" s="46"/>
      <c r="J118" s="46"/>
    </row>
    <row r="119" spans="1:10" s="49" customFormat="1">
      <c r="A119" s="61"/>
      <c r="I119" s="46"/>
      <c r="J119" s="46"/>
    </row>
    <row r="120" spans="1:10" s="49" customFormat="1">
      <c r="A120" s="61"/>
      <c r="I120" s="46"/>
      <c r="J120" s="46"/>
    </row>
    <row r="121" spans="1:10" s="49" customFormat="1">
      <c r="A121" s="61"/>
      <c r="I121" s="46"/>
      <c r="J121" s="46"/>
    </row>
    <row r="122" spans="1:10" s="49" customFormat="1">
      <c r="A122" s="61"/>
      <c r="I122" s="46"/>
      <c r="J122" s="46"/>
    </row>
    <row r="123" spans="1:10" s="49" customFormat="1">
      <c r="A123" s="61"/>
      <c r="I123" s="46"/>
      <c r="J123" s="46"/>
    </row>
    <row r="124" spans="1:10" s="49" customFormat="1">
      <c r="A124" s="61"/>
      <c r="I124" s="46"/>
      <c r="J124" s="46"/>
    </row>
    <row r="125" spans="1:10" s="49" customFormat="1">
      <c r="A125" s="61"/>
      <c r="I125" s="46"/>
      <c r="J125" s="46"/>
    </row>
    <row r="126" spans="1:10" s="49" customFormat="1">
      <c r="A126" s="61"/>
      <c r="I126" s="46"/>
      <c r="J126" s="46"/>
    </row>
    <row r="127" spans="1:10" s="49" customFormat="1">
      <c r="A127" s="61"/>
      <c r="I127" s="46"/>
      <c r="J127" s="46"/>
    </row>
    <row r="128" spans="1:10" s="49" customFormat="1">
      <c r="A128" s="61"/>
      <c r="I128" s="46"/>
      <c r="J128" s="46"/>
    </row>
    <row r="129" spans="1:10" s="49" customFormat="1">
      <c r="A129" s="61"/>
      <c r="I129" s="46"/>
      <c r="J129" s="46"/>
    </row>
    <row r="130" spans="1:10" s="49" customFormat="1">
      <c r="A130" s="61"/>
      <c r="I130" s="46"/>
      <c r="J130" s="46"/>
    </row>
    <row r="131" spans="1:10" s="49" customFormat="1">
      <c r="A131" s="61"/>
      <c r="I131" s="46"/>
      <c r="J131" s="46"/>
    </row>
    <row r="132" spans="1:10" s="49" customFormat="1">
      <c r="A132" s="61"/>
      <c r="I132" s="46"/>
      <c r="J132" s="46"/>
    </row>
    <row r="133" spans="1:10" s="49" customFormat="1">
      <c r="A133" s="61"/>
      <c r="I133" s="46"/>
      <c r="J133" s="46"/>
    </row>
    <row r="134" spans="1:10" s="49" customFormat="1">
      <c r="A134" s="61"/>
      <c r="I134" s="46"/>
      <c r="J134" s="46"/>
    </row>
    <row r="135" spans="1:10" s="49" customFormat="1">
      <c r="A135" s="61"/>
      <c r="I135" s="46"/>
      <c r="J135" s="46"/>
    </row>
    <row r="136" spans="1:10" s="49" customFormat="1">
      <c r="A136" s="61"/>
      <c r="I136" s="46"/>
      <c r="J136" s="46"/>
    </row>
    <row r="137" spans="1:10" s="49" customFormat="1">
      <c r="A137" s="61"/>
      <c r="I137" s="46"/>
      <c r="J137" s="46"/>
    </row>
    <row r="138" spans="1:10" s="49" customFormat="1">
      <c r="A138" s="61"/>
      <c r="I138" s="46"/>
      <c r="J138" s="46"/>
    </row>
    <row r="139" spans="1:10" s="49" customFormat="1">
      <c r="A139" s="61"/>
      <c r="I139" s="46"/>
      <c r="J139" s="46"/>
    </row>
    <row r="140" spans="1:10" s="49" customFormat="1">
      <c r="A140" s="61"/>
      <c r="I140" s="46"/>
      <c r="J140" s="46"/>
    </row>
    <row r="141" spans="1:10" s="49" customFormat="1">
      <c r="A141" s="61"/>
      <c r="I141" s="46"/>
      <c r="J141" s="46"/>
    </row>
    <row r="142" spans="1:10" s="49" customFormat="1">
      <c r="A142" s="61"/>
      <c r="I142" s="46"/>
      <c r="J142" s="46"/>
    </row>
    <row r="143" spans="1:10" s="49" customFormat="1">
      <c r="A143" s="61"/>
      <c r="I143" s="46"/>
      <c r="J143" s="46"/>
    </row>
    <row r="144" spans="1:10" s="49" customFormat="1">
      <c r="A144" s="61"/>
      <c r="I144" s="46"/>
      <c r="J144" s="46"/>
    </row>
    <row r="145" spans="1:10" s="49" customFormat="1">
      <c r="A145" s="61"/>
      <c r="I145" s="46"/>
      <c r="J145" s="46"/>
    </row>
    <row r="146" spans="1:10" s="49" customFormat="1">
      <c r="A146" s="61"/>
      <c r="I146" s="46"/>
      <c r="J146" s="46"/>
    </row>
    <row r="147" spans="1:10" s="49" customFormat="1">
      <c r="A147" s="61"/>
      <c r="I147" s="46"/>
      <c r="J147" s="46"/>
    </row>
    <row r="148" spans="1:10" s="49" customFormat="1">
      <c r="A148" s="61"/>
      <c r="I148" s="46"/>
      <c r="J148" s="46"/>
    </row>
    <row r="149" spans="1:10" s="49" customFormat="1">
      <c r="A149" s="61"/>
      <c r="I149" s="46"/>
      <c r="J149" s="46"/>
    </row>
    <row r="150" spans="1:10" s="49" customFormat="1">
      <c r="A150" s="61"/>
      <c r="I150" s="46"/>
      <c r="J150" s="46"/>
    </row>
    <row r="151" spans="1:10" s="49" customFormat="1">
      <c r="A151" s="61"/>
      <c r="I151" s="46"/>
      <c r="J151" s="46"/>
    </row>
    <row r="152" spans="1:10" s="49" customFormat="1">
      <c r="A152" s="61"/>
      <c r="I152" s="46"/>
      <c r="J152" s="46"/>
    </row>
    <row r="153" spans="1:10" s="49" customFormat="1">
      <c r="A153" s="61"/>
      <c r="I153" s="46"/>
      <c r="J153" s="46"/>
    </row>
    <row r="154" spans="1:10" s="49" customFormat="1">
      <c r="A154" s="61"/>
      <c r="I154" s="46"/>
      <c r="J154" s="46"/>
    </row>
    <row r="155" spans="1:10" s="49" customFormat="1">
      <c r="A155" s="61"/>
      <c r="I155" s="46"/>
      <c r="J155" s="46"/>
    </row>
    <row r="156" spans="1:10" s="49" customFormat="1">
      <c r="A156" s="61"/>
      <c r="I156" s="46"/>
      <c r="J156" s="46"/>
    </row>
    <row r="157" spans="1:10" s="49" customFormat="1">
      <c r="A157" s="61"/>
      <c r="I157" s="46"/>
      <c r="J157" s="46"/>
    </row>
    <row r="158" spans="1:10" s="49" customFormat="1">
      <c r="A158" s="61"/>
      <c r="I158" s="46"/>
      <c r="J158" s="46"/>
    </row>
    <row r="159" spans="1:10" s="49" customFormat="1">
      <c r="A159" s="61"/>
      <c r="I159" s="46"/>
      <c r="J159" s="46"/>
    </row>
    <row r="160" spans="1:10" s="49" customFormat="1">
      <c r="A160" s="61"/>
      <c r="I160" s="46"/>
      <c r="J160" s="46"/>
    </row>
    <row r="161" spans="1:10" s="49" customFormat="1">
      <c r="A161" s="61"/>
      <c r="I161" s="46"/>
      <c r="J161" s="46"/>
    </row>
    <row r="162" spans="1:10" s="49" customFormat="1">
      <c r="A162" s="61"/>
      <c r="I162" s="46"/>
      <c r="J162" s="46"/>
    </row>
    <row r="163" spans="1:10" s="49" customFormat="1">
      <c r="A163" s="61"/>
      <c r="I163" s="46"/>
      <c r="J163" s="46"/>
    </row>
    <row r="164" spans="1:10" s="49" customFormat="1">
      <c r="A164" s="61"/>
      <c r="I164" s="46"/>
      <c r="J164" s="46"/>
    </row>
    <row r="165" spans="1:10" s="49" customFormat="1">
      <c r="A165" s="61"/>
      <c r="I165" s="46"/>
      <c r="J165" s="46"/>
    </row>
    <row r="166" spans="1:10" s="49" customFormat="1">
      <c r="A166" s="61"/>
      <c r="I166" s="46"/>
      <c r="J166" s="46"/>
    </row>
    <row r="167" spans="1:10" s="49" customFormat="1">
      <c r="A167" s="61"/>
      <c r="I167" s="46"/>
      <c r="J167" s="46"/>
    </row>
    <row r="168" spans="1:10" s="49" customFormat="1">
      <c r="A168" s="61"/>
      <c r="I168" s="46"/>
      <c r="J168" s="46"/>
    </row>
    <row r="169" spans="1:10" s="49" customFormat="1">
      <c r="A169" s="61"/>
      <c r="I169" s="46"/>
      <c r="J169" s="46"/>
    </row>
    <row r="170" spans="1:10" s="49" customFormat="1">
      <c r="A170" s="61"/>
      <c r="I170" s="46"/>
      <c r="J170" s="46"/>
    </row>
    <row r="171" spans="1:10" s="49" customFormat="1">
      <c r="A171" s="61"/>
      <c r="I171" s="46"/>
      <c r="J171" s="46"/>
    </row>
    <row r="172" spans="1:10" s="49" customFormat="1">
      <c r="A172" s="61"/>
      <c r="I172" s="46"/>
      <c r="J172" s="46"/>
    </row>
    <row r="173" spans="1:10" s="49" customFormat="1">
      <c r="A173" s="61"/>
      <c r="I173" s="46"/>
      <c r="J173" s="46"/>
    </row>
    <row r="174" spans="1:10" s="49" customFormat="1">
      <c r="A174" s="61"/>
      <c r="I174" s="46"/>
      <c r="J174" s="46"/>
    </row>
    <row r="175" spans="1:10" s="49" customFormat="1">
      <c r="A175" s="61"/>
      <c r="I175" s="46"/>
      <c r="J175" s="46"/>
    </row>
    <row r="176" spans="1:10" s="49" customFormat="1">
      <c r="A176" s="61"/>
      <c r="I176" s="46"/>
      <c r="J176" s="46"/>
    </row>
    <row r="177" spans="1:10" s="49" customFormat="1">
      <c r="A177" s="61"/>
      <c r="I177" s="46"/>
      <c r="J177" s="46"/>
    </row>
    <row r="178" spans="1:10" s="49" customFormat="1">
      <c r="A178" s="61"/>
      <c r="I178" s="46"/>
      <c r="J178" s="46"/>
    </row>
    <row r="179" spans="1:10" s="49" customFormat="1">
      <c r="A179" s="61"/>
      <c r="I179" s="46"/>
      <c r="J179" s="46"/>
    </row>
    <row r="180" spans="1:10" s="49" customFormat="1">
      <c r="A180" s="61"/>
      <c r="I180" s="46"/>
      <c r="J180" s="46"/>
    </row>
    <row r="181" spans="1:10" s="49" customFormat="1">
      <c r="A181" s="61"/>
      <c r="I181" s="46"/>
      <c r="J181" s="46"/>
    </row>
    <row r="182" spans="1:10" s="49" customFormat="1">
      <c r="A182" s="61"/>
      <c r="I182" s="46"/>
      <c r="J182" s="46"/>
    </row>
    <row r="183" spans="1:10" s="49" customFormat="1">
      <c r="A183" s="61"/>
      <c r="I183" s="46"/>
      <c r="J183" s="46"/>
    </row>
    <row r="184" spans="1:10" s="49" customFormat="1">
      <c r="A184" s="61"/>
      <c r="I184" s="46"/>
      <c r="J184" s="46"/>
    </row>
    <row r="185" spans="1:10" s="49" customFormat="1">
      <c r="A185" s="61"/>
      <c r="I185" s="46"/>
      <c r="J185" s="46"/>
    </row>
    <row r="186" spans="1:10" s="49" customFormat="1">
      <c r="A186" s="61"/>
      <c r="I186" s="46"/>
      <c r="J186" s="46"/>
    </row>
    <row r="187" spans="1:10" s="49" customFormat="1">
      <c r="A187" s="61"/>
      <c r="I187" s="46"/>
      <c r="J187" s="46"/>
    </row>
    <row r="188" spans="1:10" s="49" customFormat="1">
      <c r="A188" s="61"/>
      <c r="I188" s="46"/>
      <c r="J188" s="46"/>
    </row>
    <row r="189" spans="1:10" s="49" customFormat="1">
      <c r="A189" s="61"/>
      <c r="I189" s="46"/>
      <c r="J189" s="46"/>
    </row>
    <row r="190" spans="1:10" s="49" customFormat="1">
      <c r="A190" s="61"/>
      <c r="I190" s="46"/>
      <c r="J190" s="46"/>
    </row>
    <row r="191" spans="1:10" s="49" customFormat="1">
      <c r="A191" s="61"/>
      <c r="I191" s="46"/>
      <c r="J191" s="46"/>
    </row>
    <row r="192" spans="1:10" s="49" customFormat="1">
      <c r="A192" s="61"/>
      <c r="I192" s="46"/>
      <c r="J192" s="46"/>
    </row>
    <row r="193" spans="1:10" s="49" customFormat="1">
      <c r="A193" s="61"/>
      <c r="I193" s="46"/>
      <c r="J193" s="46"/>
    </row>
    <row r="194" spans="1:10" s="49" customFormat="1">
      <c r="A194" s="61"/>
      <c r="I194" s="46"/>
      <c r="J194" s="46"/>
    </row>
    <row r="195" spans="1:10" s="49" customFormat="1">
      <c r="A195" s="61"/>
      <c r="I195" s="46"/>
      <c r="J195" s="46"/>
    </row>
    <row r="196" spans="1:10" s="49" customFormat="1">
      <c r="A196" s="61"/>
      <c r="I196" s="46"/>
      <c r="J196" s="46"/>
    </row>
    <row r="197" spans="1:10" s="49" customFormat="1">
      <c r="A197" s="61"/>
      <c r="I197" s="46"/>
      <c r="J197" s="46"/>
    </row>
    <row r="198" spans="1:10" s="49" customFormat="1">
      <c r="A198" s="61"/>
      <c r="I198" s="46"/>
      <c r="J198" s="46"/>
    </row>
  </sheetData>
  <mergeCells count="12">
    <mergeCell ref="A3:A4"/>
    <mergeCell ref="B3:B4"/>
    <mergeCell ref="C3:D3"/>
    <mergeCell ref="E3:H3"/>
    <mergeCell ref="A1:H1"/>
    <mergeCell ref="A2:H2"/>
    <mergeCell ref="C48:D48"/>
    <mergeCell ref="F48:H48"/>
    <mergeCell ref="A6:H6"/>
    <mergeCell ref="A19:H19"/>
    <mergeCell ref="C47:D47"/>
    <mergeCell ref="F47:H47"/>
  </mergeCells>
  <phoneticPr fontId="3" type="noConversion"/>
  <pageMargins left="1.1811023622047245" right="0.39370078740157483" top="0.78740157480314965" bottom="0.78740157480314965" header="0.19685039370078741" footer="0.11811023622047245"/>
  <pageSetup paperSize="9" scale="60" fitToHeight="2" orientation="landscape" verticalDpi="300" r:id="rId1"/>
  <headerFooter alignWithMargins="0">
    <oddHeader>&amp;C
7&amp;R
&amp;"Times New Roman,обычный"&amp;14Продовження додатка 3
Таблиця 2</oddHeader>
  </headerFooter>
  <ignoredErrors>
    <ignoredError sqref="G25 G8:G17 H7:H18 H20:H43 G23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H74"/>
  <sheetViews>
    <sheetView zoomScale="75" zoomScaleNormal="75" zoomScaleSheetLayoutView="75" workbookViewId="0">
      <pane xSplit="1" ySplit="5" topLeftCell="B6" activePane="bottomRight" state="frozen"/>
      <selection activeCell="A67" sqref="A67"/>
      <selection pane="topRight" activeCell="A67" sqref="A67"/>
      <selection pane="bottomLeft" activeCell="A67" sqref="A67"/>
      <selection pane="bottomRight" activeCell="E22" sqref="E22"/>
    </sheetView>
  </sheetViews>
  <sheetFormatPr defaultColWidth="9.140625" defaultRowHeight="18.75"/>
  <cols>
    <col min="1" max="1" width="88" style="2" customWidth="1"/>
    <col min="2" max="2" width="15" style="2" customWidth="1"/>
    <col min="3" max="7" width="20.42578125" style="2" customWidth="1"/>
    <col min="8" max="8" width="18.42578125" style="2" customWidth="1"/>
    <col min="9" max="16384" width="9.140625" style="2"/>
  </cols>
  <sheetData>
    <row r="1" spans="1:8">
      <c r="A1" s="260" t="s">
        <v>291</v>
      </c>
      <c r="B1" s="260"/>
      <c r="C1" s="260"/>
      <c r="D1" s="260"/>
      <c r="E1" s="260"/>
      <c r="F1" s="260"/>
      <c r="G1" s="260"/>
      <c r="H1" s="260"/>
    </row>
    <row r="2" spans="1:8">
      <c r="A2" s="22"/>
      <c r="B2" s="22"/>
      <c r="C2" s="22"/>
      <c r="D2" s="22"/>
      <c r="E2" s="22"/>
      <c r="F2" s="22"/>
      <c r="G2" s="22"/>
      <c r="H2" s="22"/>
    </row>
    <row r="3" spans="1:8" ht="48" customHeight="1">
      <c r="A3" s="284" t="s">
        <v>201</v>
      </c>
      <c r="B3" s="297" t="s">
        <v>0</v>
      </c>
      <c r="C3" s="284" t="s">
        <v>354</v>
      </c>
      <c r="D3" s="284"/>
      <c r="E3" s="283" t="s">
        <v>390</v>
      </c>
      <c r="F3" s="283"/>
      <c r="G3" s="283"/>
      <c r="H3" s="283"/>
    </row>
    <row r="4" spans="1:8" ht="38.25" customHeight="1">
      <c r="A4" s="284"/>
      <c r="B4" s="297"/>
      <c r="C4" s="7" t="s">
        <v>188</v>
      </c>
      <c r="D4" s="7" t="s">
        <v>189</v>
      </c>
      <c r="E4" s="7" t="s">
        <v>190</v>
      </c>
      <c r="F4" s="7" t="s">
        <v>176</v>
      </c>
      <c r="G4" s="70" t="s">
        <v>196</v>
      </c>
      <c r="H4" s="70" t="s">
        <v>197</v>
      </c>
    </row>
    <row r="5" spans="1:8">
      <c r="A5" s="70">
        <v>1</v>
      </c>
      <c r="B5" s="143">
        <v>2</v>
      </c>
      <c r="C5" s="70">
        <v>3</v>
      </c>
      <c r="D5" s="143">
        <v>4</v>
      </c>
      <c r="E5" s="70">
        <v>5</v>
      </c>
      <c r="F5" s="143">
        <v>6</v>
      </c>
      <c r="G5" s="70">
        <v>7</v>
      </c>
      <c r="H5" s="143">
        <v>8</v>
      </c>
    </row>
    <row r="6" spans="1:8">
      <c r="A6" s="174" t="s">
        <v>301</v>
      </c>
      <c r="B6" s="145"/>
      <c r="C6" s="145"/>
      <c r="D6" s="145"/>
      <c r="E6" s="145"/>
      <c r="F6" s="145"/>
      <c r="G6" s="145"/>
      <c r="H6" s="146"/>
    </row>
    <row r="7" spans="1:8" s="60" customFormat="1" ht="24.95" customHeight="1">
      <c r="A7" s="157" t="s">
        <v>269</v>
      </c>
      <c r="B7" s="144">
        <v>3000</v>
      </c>
      <c r="C7" s="194">
        <f>SUM(C8:C13,C17)</f>
        <v>20430.999999999996</v>
      </c>
      <c r="D7" s="194">
        <f>SUM(D8:D13,D17)</f>
        <v>22931.8</v>
      </c>
      <c r="E7" s="242">
        <f>SUM(E8:E13,E17)</f>
        <v>22123.56</v>
      </c>
      <c r="F7" s="255">
        <f>SUM(D7)</f>
        <v>22931.8</v>
      </c>
      <c r="G7" s="122">
        <f>F7-E7</f>
        <v>808.23999999999796</v>
      </c>
      <c r="H7" s="163">
        <f>(F7/E7)*100</f>
        <v>103.6532999209892</v>
      </c>
    </row>
    <row r="8" spans="1:8" ht="20.100000000000001" customHeight="1">
      <c r="A8" s="8" t="s">
        <v>412</v>
      </c>
      <c r="B8" s="9">
        <v>3010</v>
      </c>
      <c r="C8" s="125">
        <v>29.8</v>
      </c>
      <c r="D8" s="125">
        <v>27.1</v>
      </c>
      <c r="E8" s="125">
        <v>31.06</v>
      </c>
      <c r="F8" s="125">
        <f t="shared" ref="F8:F16" si="0">SUM(D8)</f>
        <v>27.1</v>
      </c>
      <c r="G8" s="112">
        <f t="shared" ref="G8:G71" si="1">F8-E8</f>
        <v>-3.9599999999999973</v>
      </c>
      <c r="H8" s="161">
        <f t="shared" ref="H8:H71" si="2">(F8/E8)*100</f>
        <v>87.250482936252425</v>
      </c>
    </row>
    <row r="9" spans="1:8" ht="20.100000000000001" customHeight="1">
      <c r="A9" s="8" t="s">
        <v>292</v>
      </c>
      <c r="B9" s="9">
        <v>3020</v>
      </c>
      <c r="C9" s="125"/>
      <c r="D9" s="125"/>
      <c r="E9" s="125"/>
      <c r="F9" s="125">
        <f t="shared" si="0"/>
        <v>0</v>
      </c>
      <c r="G9" s="112">
        <f t="shared" si="1"/>
        <v>0</v>
      </c>
      <c r="H9" s="161" t="e">
        <f t="shared" si="2"/>
        <v>#DIV/0!</v>
      </c>
    </row>
    <row r="10" spans="1:8" ht="20.100000000000001" customHeight="1">
      <c r="A10" s="8" t="s">
        <v>293</v>
      </c>
      <c r="B10" s="9">
        <v>3021</v>
      </c>
      <c r="C10" s="125"/>
      <c r="D10" s="125"/>
      <c r="E10" s="125"/>
      <c r="F10" s="125">
        <f t="shared" si="0"/>
        <v>0</v>
      </c>
      <c r="G10" s="112">
        <f t="shared" si="1"/>
        <v>0</v>
      </c>
      <c r="H10" s="161" t="e">
        <f t="shared" si="2"/>
        <v>#DIV/0!</v>
      </c>
    </row>
    <row r="11" spans="1:8" ht="20.100000000000001" customHeight="1">
      <c r="A11" s="8" t="s">
        <v>462</v>
      </c>
      <c r="B11" s="9">
        <v>3030</v>
      </c>
      <c r="C11" s="125">
        <v>19516.599999999999</v>
      </c>
      <c r="D11" s="125">
        <v>21992.799999999999</v>
      </c>
      <c r="E11" s="125">
        <v>22092.5</v>
      </c>
      <c r="F11" s="125">
        <f t="shared" si="0"/>
        <v>21992.799999999999</v>
      </c>
      <c r="G11" s="112">
        <f t="shared" si="1"/>
        <v>-99.700000000000728</v>
      </c>
      <c r="H11" s="161">
        <f t="shared" si="2"/>
        <v>99.548715627475389</v>
      </c>
    </row>
    <row r="12" spans="1:8" ht="20.100000000000001" customHeight="1">
      <c r="A12" s="8" t="s">
        <v>270</v>
      </c>
      <c r="B12" s="9">
        <v>3040</v>
      </c>
      <c r="C12" s="125"/>
      <c r="D12" s="125"/>
      <c r="E12" s="125"/>
      <c r="F12" s="125">
        <f t="shared" si="0"/>
        <v>0</v>
      </c>
      <c r="G12" s="112">
        <f t="shared" si="1"/>
        <v>0</v>
      </c>
      <c r="H12" s="161" t="e">
        <f t="shared" si="2"/>
        <v>#DIV/0!</v>
      </c>
    </row>
    <row r="13" spans="1:8" ht="20.100000000000001" customHeight="1">
      <c r="A13" s="8" t="s">
        <v>85</v>
      </c>
      <c r="B13" s="9">
        <v>3050</v>
      </c>
      <c r="C13" s="195">
        <f>SUM(C14:C16)</f>
        <v>0</v>
      </c>
      <c r="D13" s="195">
        <f>SUM(D14:D16)</f>
        <v>0</v>
      </c>
      <c r="E13" s="195">
        <f>SUM(E14:E16)</f>
        <v>0</v>
      </c>
      <c r="F13" s="256">
        <f t="shared" si="0"/>
        <v>0</v>
      </c>
      <c r="G13" s="112">
        <f t="shared" si="1"/>
        <v>0</v>
      </c>
      <c r="H13" s="161" t="e">
        <f t="shared" si="2"/>
        <v>#DIV/0!</v>
      </c>
    </row>
    <row r="14" spans="1:8" ht="20.100000000000001" customHeight="1">
      <c r="A14" s="8" t="s">
        <v>83</v>
      </c>
      <c r="B14" s="6">
        <v>3051</v>
      </c>
      <c r="C14" s="125"/>
      <c r="D14" s="125"/>
      <c r="E14" s="125"/>
      <c r="F14" s="125">
        <f t="shared" si="0"/>
        <v>0</v>
      </c>
      <c r="G14" s="112">
        <f t="shared" si="1"/>
        <v>0</v>
      </c>
      <c r="H14" s="161" t="e">
        <f t="shared" si="2"/>
        <v>#DIV/0!</v>
      </c>
    </row>
    <row r="15" spans="1:8" ht="20.100000000000001" customHeight="1">
      <c r="A15" s="8" t="s">
        <v>86</v>
      </c>
      <c r="B15" s="6">
        <v>3052</v>
      </c>
      <c r="C15" s="125"/>
      <c r="D15" s="125"/>
      <c r="E15" s="125"/>
      <c r="F15" s="125">
        <f t="shared" si="0"/>
        <v>0</v>
      </c>
      <c r="G15" s="112">
        <f t="shared" si="1"/>
        <v>0</v>
      </c>
      <c r="H15" s="161" t="e">
        <f t="shared" si="2"/>
        <v>#DIV/0!</v>
      </c>
    </row>
    <row r="16" spans="1:8" ht="20.100000000000001" customHeight="1">
      <c r="A16" s="8" t="s">
        <v>106</v>
      </c>
      <c r="B16" s="6">
        <v>3053</v>
      </c>
      <c r="C16" s="125"/>
      <c r="D16" s="125"/>
      <c r="E16" s="125"/>
      <c r="F16" s="125">
        <f t="shared" si="0"/>
        <v>0</v>
      </c>
      <c r="G16" s="112">
        <f t="shared" si="1"/>
        <v>0</v>
      </c>
      <c r="H16" s="161" t="e">
        <f t="shared" si="2"/>
        <v>#DIV/0!</v>
      </c>
    </row>
    <row r="17" spans="1:8" ht="20.100000000000001" customHeight="1">
      <c r="A17" s="8" t="s">
        <v>413</v>
      </c>
      <c r="B17" s="9">
        <v>3060</v>
      </c>
      <c r="C17" s="125">
        <v>884.6</v>
      </c>
      <c r="D17" s="125">
        <v>911.9</v>
      </c>
      <c r="E17" s="125"/>
      <c r="F17" s="125">
        <f>SUM(D17)</f>
        <v>911.9</v>
      </c>
      <c r="G17" s="112">
        <f t="shared" si="1"/>
        <v>911.9</v>
      </c>
      <c r="H17" s="161" t="e">
        <f t="shared" si="2"/>
        <v>#DIV/0!</v>
      </c>
    </row>
    <row r="18" spans="1:8" ht="20.100000000000001" customHeight="1">
      <c r="A18" s="10" t="s">
        <v>285</v>
      </c>
      <c r="B18" s="11">
        <v>3100</v>
      </c>
      <c r="C18" s="194">
        <f>SUM(C19:C21,C25,C35,C36)</f>
        <v>-20425.5</v>
      </c>
      <c r="D18" s="194">
        <f>SUM(D19:D21,D25,D35,D36)</f>
        <v>-22926.903730000002</v>
      </c>
      <c r="E18" s="194">
        <f>SUM(E19:E21,E25,E35,E36)</f>
        <v>-22117.563730000002</v>
      </c>
      <c r="F18" s="194">
        <f>SUM(F19:F21,F25,F35,F36)</f>
        <v>-22926.903730000002</v>
      </c>
      <c r="G18" s="122">
        <f t="shared" si="1"/>
        <v>-809.34000000000015</v>
      </c>
      <c r="H18" s="163">
        <f t="shared" si="2"/>
        <v>103.65926378637364</v>
      </c>
    </row>
    <row r="19" spans="1:8" ht="19.7" customHeight="1">
      <c r="A19" s="8" t="s">
        <v>273</v>
      </c>
      <c r="B19" s="9">
        <v>3110</v>
      </c>
      <c r="C19" s="125">
        <v>-8429.4</v>
      </c>
      <c r="D19" s="257">
        <v>-10164.200000000001</v>
      </c>
      <c r="E19" s="257">
        <v>-9117.2199999999993</v>
      </c>
      <c r="F19" s="257">
        <f>SUM(D19)</f>
        <v>-10164.200000000001</v>
      </c>
      <c r="G19" s="112">
        <f t="shared" si="1"/>
        <v>-1046.9800000000014</v>
      </c>
      <c r="H19" s="161">
        <f t="shared" si="2"/>
        <v>111.48354432601167</v>
      </c>
    </row>
    <row r="20" spans="1:8" ht="19.7" customHeight="1">
      <c r="A20" s="8" t="s">
        <v>274</v>
      </c>
      <c r="B20" s="9">
        <v>3120</v>
      </c>
      <c r="C20" s="209">
        <v>-11671.4</v>
      </c>
      <c r="D20" s="209">
        <f>-SUM('6.1. Інша інфо_1'!I19:K19)</f>
        <v>-12762.703730000001</v>
      </c>
      <c r="E20" s="209">
        <f>-SUM('6.1. Інша інфо_1'!F19:H19)</f>
        <v>-13000.343730000001</v>
      </c>
      <c r="F20" s="209">
        <f>SUM(D20)</f>
        <v>-12762.703730000001</v>
      </c>
      <c r="G20" s="112">
        <f t="shared" si="1"/>
        <v>237.63999999999942</v>
      </c>
      <c r="H20" s="161">
        <f t="shared" si="2"/>
        <v>98.172048332448213</v>
      </c>
    </row>
    <row r="21" spans="1:8" ht="19.7" customHeight="1">
      <c r="A21" s="8" t="s">
        <v>84</v>
      </c>
      <c r="B21" s="9">
        <v>3130</v>
      </c>
      <c r="C21" s="195">
        <f>SUM(C22:C24)</f>
        <v>0</v>
      </c>
      <c r="D21" s="195">
        <f>SUM(D22:D24)</f>
        <v>0</v>
      </c>
      <c r="E21" s="195">
        <f>SUM(E22:E24)</f>
        <v>0</v>
      </c>
      <c r="F21" s="195">
        <f>SUM(F22:F24)</f>
        <v>0</v>
      </c>
      <c r="G21" s="112">
        <f t="shared" si="1"/>
        <v>0</v>
      </c>
      <c r="H21" s="161" t="e">
        <f t="shared" si="2"/>
        <v>#DIV/0!</v>
      </c>
    </row>
    <row r="22" spans="1:8" ht="19.7" customHeight="1">
      <c r="A22" s="8" t="s">
        <v>83</v>
      </c>
      <c r="B22" s="6">
        <v>3131</v>
      </c>
      <c r="C22" s="125" t="s">
        <v>241</v>
      </c>
      <c r="D22" s="125" t="s">
        <v>241</v>
      </c>
      <c r="E22" s="125" t="s">
        <v>241</v>
      </c>
      <c r="F22" s="125" t="s">
        <v>241</v>
      </c>
      <c r="G22" s="112" t="e">
        <f t="shared" si="1"/>
        <v>#VALUE!</v>
      </c>
      <c r="H22" s="161" t="e">
        <f t="shared" si="2"/>
        <v>#VALUE!</v>
      </c>
    </row>
    <row r="23" spans="1:8" ht="19.7" customHeight="1">
      <c r="A23" s="8" t="s">
        <v>86</v>
      </c>
      <c r="B23" s="6">
        <v>3132</v>
      </c>
      <c r="C23" s="125" t="s">
        <v>241</v>
      </c>
      <c r="D23" s="125" t="s">
        <v>241</v>
      </c>
      <c r="E23" s="125" t="s">
        <v>241</v>
      </c>
      <c r="F23" s="125" t="s">
        <v>241</v>
      </c>
      <c r="G23" s="112" t="e">
        <f t="shared" si="1"/>
        <v>#VALUE!</v>
      </c>
      <c r="H23" s="161" t="e">
        <f t="shared" si="2"/>
        <v>#VALUE!</v>
      </c>
    </row>
    <row r="24" spans="1:8" ht="17.25" customHeight="1">
      <c r="A24" s="8" t="s">
        <v>106</v>
      </c>
      <c r="B24" s="6">
        <v>3133</v>
      </c>
      <c r="C24" s="125" t="s">
        <v>241</v>
      </c>
      <c r="D24" s="125" t="s">
        <v>241</v>
      </c>
      <c r="E24" s="125" t="s">
        <v>241</v>
      </c>
      <c r="F24" s="125" t="s">
        <v>241</v>
      </c>
      <c r="G24" s="112" t="e">
        <f t="shared" si="1"/>
        <v>#VALUE!</v>
      </c>
      <c r="H24" s="161" t="e">
        <f t="shared" si="2"/>
        <v>#VALUE!</v>
      </c>
    </row>
    <row r="25" spans="1:8" ht="39" customHeight="1">
      <c r="A25" s="8" t="s">
        <v>294</v>
      </c>
      <c r="B25" s="9">
        <v>3140</v>
      </c>
      <c r="C25" s="195">
        <f>SUM(C26:C31,C34)</f>
        <v>0</v>
      </c>
      <c r="D25" s="195">
        <f>SUM(D26:D31,D34)</f>
        <v>0</v>
      </c>
      <c r="E25" s="212">
        <f>SUM(E26:E31,E34)</f>
        <v>0</v>
      </c>
      <c r="F25" s="195">
        <f>SUM(F26:F31,F34)</f>
        <v>0</v>
      </c>
      <c r="G25" s="112">
        <f t="shared" si="1"/>
        <v>0</v>
      </c>
      <c r="H25" s="161" t="e">
        <f t="shared" si="2"/>
        <v>#DIV/0!</v>
      </c>
    </row>
    <row r="26" spans="1:8" ht="19.7" customHeight="1">
      <c r="A26" s="8" t="s">
        <v>275</v>
      </c>
      <c r="B26" s="6">
        <v>3141</v>
      </c>
      <c r="C26" s="125"/>
      <c r="D26" s="125"/>
      <c r="E26" s="213"/>
      <c r="F26" s="125"/>
      <c r="G26" s="112">
        <f t="shared" si="1"/>
        <v>0</v>
      </c>
      <c r="H26" s="161" t="e">
        <f t="shared" si="2"/>
        <v>#DIV/0!</v>
      </c>
    </row>
    <row r="27" spans="1:8" ht="19.7" customHeight="1">
      <c r="A27" s="8" t="s">
        <v>276</v>
      </c>
      <c r="B27" s="6">
        <v>3142</v>
      </c>
      <c r="C27" s="125" t="s">
        <v>241</v>
      </c>
      <c r="D27" s="125" t="s">
        <v>241</v>
      </c>
      <c r="E27" s="125"/>
      <c r="F27" s="125" t="s">
        <v>241</v>
      </c>
      <c r="G27" s="112" t="e">
        <f t="shared" si="1"/>
        <v>#VALUE!</v>
      </c>
      <c r="H27" s="161" t="e">
        <f t="shared" si="2"/>
        <v>#VALUE!</v>
      </c>
    </row>
    <row r="28" spans="1:8" ht="19.7" customHeight="1">
      <c r="A28" s="8" t="s">
        <v>78</v>
      </c>
      <c r="B28" s="6">
        <v>3143</v>
      </c>
      <c r="C28" s="125" t="s">
        <v>241</v>
      </c>
      <c r="D28" s="125" t="s">
        <v>241</v>
      </c>
      <c r="E28" s="125" t="s">
        <v>241</v>
      </c>
      <c r="F28" s="125" t="s">
        <v>241</v>
      </c>
      <c r="G28" s="112" t="e">
        <f t="shared" si="1"/>
        <v>#VALUE!</v>
      </c>
      <c r="H28" s="161" t="e">
        <f t="shared" si="2"/>
        <v>#VALUE!</v>
      </c>
    </row>
    <row r="29" spans="1:8" ht="20.100000000000001" customHeight="1">
      <c r="A29" s="8" t="s">
        <v>277</v>
      </c>
      <c r="B29" s="6">
        <v>3144</v>
      </c>
      <c r="C29" s="125" t="s">
        <v>241</v>
      </c>
      <c r="D29" s="125" t="s">
        <v>241</v>
      </c>
      <c r="E29" s="125" t="s">
        <v>241</v>
      </c>
      <c r="F29" s="125" t="s">
        <v>241</v>
      </c>
      <c r="G29" s="112" t="e">
        <f t="shared" si="1"/>
        <v>#VALUE!</v>
      </c>
      <c r="H29" s="161" t="e">
        <f t="shared" si="2"/>
        <v>#VALUE!</v>
      </c>
    </row>
    <row r="30" spans="1:8" ht="20.100000000000001" customHeight="1">
      <c r="A30" s="8" t="s">
        <v>77</v>
      </c>
      <c r="B30" s="6">
        <v>3145</v>
      </c>
      <c r="C30" s="125" t="s">
        <v>241</v>
      </c>
      <c r="D30" s="125" t="s">
        <v>241</v>
      </c>
      <c r="E30" s="125" t="str">
        <f>D30</f>
        <v>(    )</v>
      </c>
      <c r="F30" s="125" t="str">
        <f>E30</f>
        <v>(    )</v>
      </c>
      <c r="G30" s="112" t="e">
        <f t="shared" si="1"/>
        <v>#VALUE!</v>
      </c>
      <c r="H30" s="161" t="e">
        <f t="shared" si="2"/>
        <v>#VALUE!</v>
      </c>
    </row>
    <row r="31" spans="1:8" ht="20.100000000000001" customHeight="1">
      <c r="A31" s="8" t="s">
        <v>283</v>
      </c>
      <c r="B31" s="6">
        <v>3146</v>
      </c>
      <c r="C31" s="195">
        <f>SUM(C32,C33)</f>
        <v>0</v>
      </c>
      <c r="D31" s="195">
        <f>SUM(D32,D33)</f>
        <v>0</v>
      </c>
      <c r="E31" s="195">
        <f>SUM(E32,E33)</f>
        <v>0</v>
      </c>
      <c r="F31" s="195">
        <f>SUM(F32,F33)</f>
        <v>0</v>
      </c>
      <c r="G31" s="112">
        <f t="shared" si="1"/>
        <v>0</v>
      </c>
      <c r="H31" s="161" t="e">
        <f t="shared" si="2"/>
        <v>#DIV/0!</v>
      </c>
    </row>
    <row r="32" spans="1:8" ht="19.7" customHeight="1">
      <c r="A32" s="8" t="s">
        <v>278</v>
      </c>
      <c r="B32" s="6" t="s">
        <v>302</v>
      </c>
      <c r="C32" s="125" t="s">
        <v>241</v>
      </c>
      <c r="D32" s="125" t="s">
        <v>241</v>
      </c>
      <c r="E32" s="125" t="s">
        <v>241</v>
      </c>
      <c r="F32" s="125" t="s">
        <v>241</v>
      </c>
      <c r="G32" s="112" t="e">
        <f t="shared" si="1"/>
        <v>#VALUE!</v>
      </c>
      <c r="H32" s="161" t="e">
        <f t="shared" si="2"/>
        <v>#VALUE!</v>
      </c>
    </row>
    <row r="33" spans="1:8" ht="37.5">
      <c r="A33" s="8" t="s">
        <v>279</v>
      </c>
      <c r="B33" s="6" t="s">
        <v>303</v>
      </c>
      <c r="C33" s="125" t="s">
        <v>241</v>
      </c>
      <c r="D33" s="125" t="s">
        <v>241</v>
      </c>
      <c r="E33" s="125" t="s">
        <v>241</v>
      </c>
      <c r="F33" s="125" t="s">
        <v>241</v>
      </c>
      <c r="G33" s="112" t="e">
        <f t="shared" si="1"/>
        <v>#VALUE!</v>
      </c>
      <c r="H33" s="161" t="e">
        <f t="shared" si="2"/>
        <v>#VALUE!</v>
      </c>
    </row>
    <row r="34" spans="1:8" ht="20.100000000000001" customHeight="1">
      <c r="A34" s="8" t="s">
        <v>440</v>
      </c>
      <c r="B34" s="6">
        <v>3150</v>
      </c>
      <c r="C34" s="125"/>
      <c r="D34" s="125"/>
      <c r="E34" s="125"/>
      <c r="F34" s="125"/>
      <c r="G34" s="112">
        <f t="shared" si="1"/>
        <v>0</v>
      </c>
      <c r="H34" s="161" t="e">
        <f t="shared" si="2"/>
        <v>#DIV/0!</v>
      </c>
    </row>
    <row r="35" spans="1:8" ht="20.100000000000001" customHeight="1">
      <c r="A35" s="8" t="s">
        <v>280</v>
      </c>
      <c r="B35" s="9">
        <v>3160</v>
      </c>
      <c r="C35" s="125" t="s">
        <v>241</v>
      </c>
      <c r="D35" s="125" t="s">
        <v>241</v>
      </c>
      <c r="E35" s="125" t="s">
        <v>241</v>
      </c>
      <c r="F35" s="125" t="s">
        <v>241</v>
      </c>
      <c r="G35" s="112" t="e">
        <f t="shared" si="1"/>
        <v>#VALUE!</v>
      </c>
      <c r="H35" s="161" t="e">
        <f t="shared" si="2"/>
        <v>#VALUE!</v>
      </c>
    </row>
    <row r="36" spans="1:8" ht="20.100000000000001" customHeight="1">
      <c r="A36" s="8" t="s">
        <v>461</v>
      </c>
      <c r="B36" s="9">
        <v>3170</v>
      </c>
      <c r="C36" s="125">
        <v>-324.7</v>
      </c>
      <c r="D36" s="125"/>
      <c r="E36" s="125"/>
      <c r="F36" s="125">
        <f>SUM(D36)</f>
        <v>0</v>
      </c>
      <c r="G36" s="112">
        <f t="shared" si="1"/>
        <v>0</v>
      </c>
      <c r="H36" s="161" t="e">
        <f t="shared" si="2"/>
        <v>#DIV/0!</v>
      </c>
    </row>
    <row r="37" spans="1:8" ht="20.100000000000001" customHeight="1">
      <c r="A37" s="158" t="s">
        <v>299</v>
      </c>
      <c r="B37" s="147">
        <v>3195</v>
      </c>
      <c r="C37" s="194">
        <f>SUM(C7,C18)</f>
        <v>5.499999999996362</v>
      </c>
      <c r="D37" s="194">
        <f>SUM(D7,D18)</f>
        <v>4.8962699999974575</v>
      </c>
      <c r="E37" s="194">
        <f>SUM(E7,E18)</f>
        <v>5.9962699999996403</v>
      </c>
      <c r="F37" s="194">
        <f>SUM(F7,F18)</f>
        <v>4.8962699999974575</v>
      </c>
      <c r="G37" s="122">
        <f t="shared" si="1"/>
        <v>-1.1000000000021828</v>
      </c>
      <c r="H37" s="163">
        <f t="shared" si="2"/>
        <v>81.655262354726375</v>
      </c>
    </row>
    <row r="38" spans="1:8" ht="20.100000000000001" customHeight="1">
      <c r="A38" s="174" t="s">
        <v>304</v>
      </c>
      <c r="B38" s="145"/>
      <c r="C38" s="196"/>
      <c r="D38" s="196"/>
      <c r="E38" s="196"/>
      <c r="F38" s="196"/>
      <c r="G38" s="112">
        <f t="shared" si="1"/>
        <v>0</v>
      </c>
      <c r="H38" s="161" t="e">
        <f t="shared" si="2"/>
        <v>#DIV/0!</v>
      </c>
    </row>
    <row r="39" spans="1:8" ht="20.100000000000001" customHeight="1">
      <c r="A39" s="157" t="s">
        <v>271</v>
      </c>
      <c r="B39" s="144">
        <v>3200</v>
      </c>
      <c r="C39" s="194">
        <f>SUM(C40:C43)</f>
        <v>0</v>
      </c>
      <c r="D39" s="194">
        <f>SUM(D40:D43)</f>
        <v>0</v>
      </c>
      <c r="E39" s="194">
        <f>SUM(E40:E43)</f>
        <v>0</v>
      </c>
      <c r="F39" s="194">
        <f>SUM(F40:F43)</f>
        <v>0</v>
      </c>
      <c r="G39" s="122">
        <f t="shared" si="1"/>
        <v>0</v>
      </c>
      <c r="H39" s="163" t="e">
        <f t="shared" si="2"/>
        <v>#DIV/0!</v>
      </c>
    </row>
    <row r="40" spans="1:8" ht="20.100000000000001" customHeight="1">
      <c r="A40" s="8" t="s">
        <v>295</v>
      </c>
      <c r="B40" s="6">
        <v>3210</v>
      </c>
      <c r="C40" s="125"/>
      <c r="D40" s="125"/>
      <c r="E40" s="125"/>
      <c r="F40" s="125"/>
      <c r="G40" s="112">
        <f t="shared" si="1"/>
        <v>0</v>
      </c>
      <c r="H40" s="161" t="e">
        <f t="shared" si="2"/>
        <v>#DIV/0!</v>
      </c>
    </row>
    <row r="41" spans="1:8" ht="20.100000000000001" customHeight="1">
      <c r="A41" s="8" t="s">
        <v>296</v>
      </c>
      <c r="B41" s="9">
        <v>3220</v>
      </c>
      <c r="C41" s="125"/>
      <c r="D41" s="125"/>
      <c r="E41" s="125"/>
      <c r="F41" s="125"/>
      <c r="G41" s="112">
        <f t="shared" si="1"/>
        <v>0</v>
      </c>
      <c r="H41" s="161" t="e">
        <f t="shared" si="2"/>
        <v>#DIV/0!</v>
      </c>
    </row>
    <row r="42" spans="1:8" ht="20.100000000000001" customHeight="1">
      <c r="A42" s="8" t="s">
        <v>50</v>
      </c>
      <c r="B42" s="9">
        <v>3230</v>
      </c>
      <c r="C42" s="125"/>
      <c r="D42" s="125"/>
      <c r="E42" s="125"/>
      <c r="F42" s="125"/>
      <c r="G42" s="112">
        <f t="shared" si="1"/>
        <v>0</v>
      </c>
      <c r="H42" s="161" t="e">
        <f t="shared" si="2"/>
        <v>#DIV/0!</v>
      </c>
    </row>
    <row r="43" spans="1:8" ht="20.100000000000001" customHeight="1">
      <c r="A43" s="8" t="s">
        <v>414</v>
      </c>
      <c r="B43" s="9">
        <v>3240</v>
      </c>
      <c r="C43" s="125"/>
      <c r="D43" s="125"/>
      <c r="E43" s="125"/>
      <c r="F43" s="125"/>
      <c r="G43" s="112">
        <f t="shared" si="1"/>
        <v>0</v>
      </c>
      <c r="H43" s="161" t="e">
        <f t="shared" si="2"/>
        <v>#DIV/0!</v>
      </c>
    </row>
    <row r="44" spans="1:8" ht="20.100000000000001" customHeight="1">
      <c r="A44" s="10" t="s">
        <v>286</v>
      </c>
      <c r="B44" s="11">
        <v>3255</v>
      </c>
      <c r="C44" s="194">
        <f>SUM(C45:C49)</f>
        <v>0</v>
      </c>
      <c r="D44" s="194">
        <f>SUM(D45:D49)</f>
        <v>0</v>
      </c>
      <c r="E44" s="194">
        <f>SUM(E45:E49)</f>
        <v>0</v>
      </c>
      <c r="F44" s="194">
        <f>SUM(F45:F49)</f>
        <v>0</v>
      </c>
      <c r="G44" s="122">
        <f t="shared" si="1"/>
        <v>0</v>
      </c>
      <c r="H44" s="163" t="e">
        <f t="shared" si="2"/>
        <v>#DIV/0!</v>
      </c>
    </row>
    <row r="45" spans="1:8" ht="20.100000000000001" customHeight="1">
      <c r="A45" s="8" t="s">
        <v>415</v>
      </c>
      <c r="B45" s="9">
        <v>3260</v>
      </c>
      <c r="C45" s="125" t="s">
        <v>241</v>
      </c>
      <c r="D45" s="125" t="s">
        <v>241</v>
      </c>
      <c r="E45" s="125" t="s">
        <v>241</v>
      </c>
      <c r="F45" s="125" t="s">
        <v>241</v>
      </c>
      <c r="G45" s="112" t="e">
        <f t="shared" si="1"/>
        <v>#VALUE!</v>
      </c>
      <c r="H45" s="161" t="e">
        <f t="shared" si="2"/>
        <v>#VALUE!</v>
      </c>
    </row>
    <row r="46" spans="1:8" ht="20.100000000000001" customHeight="1">
      <c r="A46" s="8" t="s">
        <v>416</v>
      </c>
      <c r="B46" s="9">
        <v>3265</v>
      </c>
      <c r="C46" s="125" t="s">
        <v>241</v>
      </c>
      <c r="D46" s="125" t="s">
        <v>241</v>
      </c>
      <c r="E46" s="125" t="s">
        <v>241</v>
      </c>
      <c r="F46" s="125" t="s">
        <v>241</v>
      </c>
      <c r="G46" s="112" t="e">
        <f t="shared" si="1"/>
        <v>#VALUE!</v>
      </c>
      <c r="H46" s="161" t="e">
        <f t="shared" si="2"/>
        <v>#VALUE!</v>
      </c>
    </row>
    <row r="47" spans="1:8" ht="20.100000000000001" customHeight="1">
      <c r="A47" s="8" t="s">
        <v>417</v>
      </c>
      <c r="B47" s="9">
        <v>3270</v>
      </c>
      <c r="C47" s="125" t="s">
        <v>241</v>
      </c>
      <c r="D47" s="125" t="s">
        <v>241</v>
      </c>
      <c r="E47" s="125" t="s">
        <v>241</v>
      </c>
      <c r="F47" s="125" t="s">
        <v>241</v>
      </c>
      <c r="G47" s="112" t="e">
        <f t="shared" si="1"/>
        <v>#VALUE!</v>
      </c>
      <c r="H47" s="161" t="e">
        <f t="shared" si="2"/>
        <v>#VALUE!</v>
      </c>
    </row>
    <row r="48" spans="1:8" ht="20.100000000000001" customHeight="1">
      <c r="A48" s="8" t="s">
        <v>51</v>
      </c>
      <c r="B48" s="9">
        <v>3275</v>
      </c>
      <c r="C48" s="125" t="s">
        <v>241</v>
      </c>
      <c r="D48" s="125" t="s">
        <v>241</v>
      </c>
      <c r="E48" s="125" t="s">
        <v>241</v>
      </c>
      <c r="F48" s="125" t="s">
        <v>241</v>
      </c>
      <c r="G48" s="112" t="e">
        <f t="shared" si="1"/>
        <v>#VALUE!</v>
      </c>
      <c r="H48" s="161" t="e">
        <f t="shared" si="2"/>
        <v>#VALUE!</v>
      </c>
    </row>
    <row r="49" spans="1:8" ht="20.100000000000001" customHeight="1">
      <c r="A49" s="8" t="s">
        <v>411</v>
      </c>
      <c r="B49" s="9">
        <v>3280</v>
      </c>
      <c r="C49" s="125" t="s">
        <v>241</v>
      </c>
      <c r="D49" s="125" t="s">
        <v>241</v>
      </c>
      <c r="E49" s="125" t="s">
        <v>241</v>
      </c>
      <c r="F49" s="125" t="s">
        <v>241</v>
      </c>
      <c r="G49" s="112" t="e">
        <f t="shared" si="1"/>
        <v>#VALUE!</v>
      </c>
      <c r="H49" s="161" t="e">
        <f t="shared" si="2"/>
        <v>#VALUE!</v>
      </c>
    </row>
    <row r="50" spans="1:8" ht="20.100000000000001" customHeight="1">
      <c r="A50" s="159" t="s">
        <v>126</v>
      </c>
      <c r="B50" s="147">
        <v>3295</v>
      </c>
      <c r="C50" s="194">
        <f>SUM(C39,C44)</f>
        <v>0</v>
      </c>
      <c r="D50" s="194">
        <f>SUM(D39,D44)</f>
        <v>0</v>
      </c>
      <c r="E50" s="194">
        <f>SUM(E39,E44)</f>
        <v>0</v>
      </c>
      <c r="F50" s="194">
        <f>SUM(F39,F44)</f>
        <v>0</v>
      </c>
      <c r="G50" s="122">
        <f t="shared" si="1"/>
        <v>0</v>
      </c>
      <c r="H50" s="163" t="e">
        <f t="shared" si="2"/>
        <v>#DIV/0!</v>
      </c>
    </row>
    <row r="51" spans="1:8" ht="20.100000000000001" customHeight="1">
      <c r="A51" s="174" t="s">
        <v>305</v>
      </c>
      <c r="B51" s="145"/>
      <c r="C51" s="196"/>
      <c r="D51" s="196"/>
      <c r="E51" s="196"/>
      <c r="F51" s="196"/>
      <c r="G51" s="112">
        <f t="shared" si="1"/>
        <v>0</v>
      </c>
      <c r="H51" s="161" t="e">
        <f t="shared" si="2"/>
        <v>#DIV/0!</v>
      </c>
    </row>
    <row r="52" spans="1:8" ht="20.100000000000001" customHeight="1">
      <c r="A52" s="10" t="s">
        <v>272</v>
      </c>
      <c r="B52" s="11">
        <v>3300</v>
      </c>
      <c r="C52" s="194">
        <f>SUM(C53,C54,C58)</f>
        <v>0</v>
      </c>
      <c r="D52" s="194">
        <f>SUM(D53,D54,D58)</f>
        <v>0</v>
      </c>
      <c r="E52" s="194">
        <f>SUM(E53,E54,E58)</f>
        <v>0</v>
      </c>
      <c r="F52" s="194">
        <f>SUM(F53,F54,F58)</f>
        <v>0</v>
      </c>
      <c r="G52" s="122">
        <f t="shared" si="1"/>
        <v>0</v>
      </c>
      <c r="H52" s="163" t="e">
        <f t="shared" si="2"/>
        <v>#DIV/0!</v>
      </c>
    </row>
    <row r="53" spans="1:8" ht="20.100000000000001" customHeight="1">
      <c r="A53" s="8" t="s">
        <v>297</v>
      </c>
      <c r="B53" s="9">
        <v>3310</v>
      </c>
      <c r="C53" s="125"/>
      <c r="D53" s="125"/>
      <c r="E53" s="125"/>
      <c r="F53" s="125"/>
      <c r="G53" s="112">
        <f t="shared" si="1"/>
        <v>0</v>
      </c>
      <c r="H53" s="161" t="e">
        <f t="shared" si="2"/>
        <v>#DIV/0!</v>
      </c>
    </row>
    <row r="54" spans="1:8" ht="20.100000000000001" customHeight="1">
      <c r="A54" s="8" t="s">
        <v>282</v>
      </c>
      <c r="B54" s="9">
        <v>3320</v>
      </c>
      <c r="C54" s="195">
        <f>SUM(C55:C57)</f>
        <v>0</v>
      </c>
      <c r="D54" s="195">
        <f>SUM(D55:D57)</f>
        <v>0</v>
      </c>
      <c r="E54" s="195">
        <f>SUM(E55:E57)</f>
        <v>0</v>
      </c>
      <c r="F54" s="195">
        <f>SUM(F55:F57)</f>
        <v>0</v>
      </c>
      <c r="G54" s="112">
        <f t="shared" si="1"/>
        <v>0</v>
      </c>
      <c r="H54" s="161" t="e">
        <f t="shared" si="2"/>
        <v>#DIV/0!</v>
      </c>
    </row>
    <row r="55" spans="1:8" ht="20.100000000000001" customHeight="1">
      <c r="A55" s="8" t="s">
        <v>83</v>
      </c>
      <c r="B55" s="6">
        <v>3321</v>
      </c>
      <c r="C55" s="125"/>
      <c r="D55" s="125"/>
      <c r="E55" s="125"/>
      <c r="F55" s="125"/>
      <c r="G55" s="112">
        <f t="shared" si="1"/>
        <v>0</v>
      </c>
      <c r="H55" s="161" t="e">
        <f t="shared" si="2"/>
        <v>#DIV/0!</v>
      </c>
    </row>
    <row r="56" spans="1:8" ht="20.100000000000001" customHeight="1">
      <c r="A56" s="8" t="s">
        <v>86</v>
      </c>
      <c r="B56" s="6">
        <v>3322</v>
      </c>
      <c r="C56" s="125"/>
      <c r="D56" s="125"/>
      <c r="E56" s="125"/>
      <c r="F56" s="125"/>
      <c r="G56" s="112">
        <f t="shared" si="1"/>
        <v>0</v>
      </c>
      <c r="H56" s="161" t="e">
        <f t="shared" si="2"/>
        <v>#DIV/0!</v>
      </c>
    </row>
    <row r="57" spans="1:8" ht="20.100000000000001" customHeight="1">
      <c r="A57" s="8" t="s">
        <v>106</v>
      </c>
      <c r="B57" s="6">
        <v>3323</v>
      </c>
      <c r="C57" s="125"/>
      <c r="D57" s="125"/>
      <c r="E57" s="125"/>
      <c r="F57" s="125"/>
      <c r="G57" s="112">
        <f t="shared" si="1"/>
        <v>0</v>
      </c>
      <c r="H57" s="161" t="e">
        <f t="shared" si="2"/>
        <v>#DIV/0!</v>
      </c>
    </row>
    <row r="58" spans="1:8" ht="20.100000000000001" customHeight="1">
      <c r="A58" s="8" t="s">
        <v>414</v>
      </c>
      <c r="B58" s="9">
        <v>3340</v>
      </c>
      <c r="C58" s="125"/>
      <c r="D58" s="125"/>
      <c r="E58" s="125"/>
      <c r="F58" s="125"/>
      <c r="G58" s="112">
        <f t="shared" si="1"/>
        <v>0</v>
      </c>
      <c r="H58" s="161" t="e">
        <f t="shared" si="2"/>
        <v>#DIV/0!</v>
      </c>
    </row>
    <row r="59" spans="1:8" ht="20.100000000000001" customHeight="1">
      <c r="A59" s="10" t="s">
        <v>287</v>
      </c>
      <c r="B59" s="11">
        <v>3345</v>
      </c>
      <c r="C59" s="194">
        <f>SUM(C60,C61,C65,C66)</f>
        <v>0</v>
      </c>
      <c r="D59" s="194">
        <f>SUM(D60,D61,D65,D66)</f>
        <v>0</v>
      </c>
      <c r="E59" s="194">
        <f>SUM(E60,E61,E65,E66)</f>
        <v>0</v>
      </c>
      <c r="F59" s="194">
        <f>SUM(F60,F61,F65,F66)</f>
        <v>0</v>
      </c>
      <c r="G59" s="122">
        <f t="shared" si="1"/>
        <v>0</v>
      </c>
      <c r="H59" s="163" t="e">
        <f t="shared" si="2"/>
        <v>#DIV/0!</v>
      </c>
    </row>
    <row r="60" spans="1:8" ht="20.100000000000001" customHeight="1">
      <c r="A60" s="8" t="s">
        <v>298</v>
      </c>
      <c r="B60" s="9">
        <v>3350</v>
      </c>
      <c r="C60" s="125" t="s">
        <v>241</v>
      </c>
      <c r="D60" s="125" t="s">
        <v>241</v>
      </c>
      <c r="E60" s="125" t="s">
        <v>241</v>
      </c>
      <c r="F60" s="125" t="s">
        <v>241</v>
      </c>
      <c r="G60" s="112" t="e">
        <f t="shared" si="1"/>
        <v>#VALUE!</v>
      </c>
      <c r="H60" s="161" t="e">
        <f t="shared" si="2"/>
        <v>#VALUE!</v>
      </c>
    </row>
    <row r="61" spans="1:8" ht="20.100000000000001" customHeight="1">
      <c r="A61" s="8" t="s">
        <v>284</v>
      </c>
      <c r="B61" s="6">
        <v>3360</v>
      </c>
      <c r="C61" s="195">
        <f>SUM(C62:C64)</f>
        <v>0</v>
      </c>
      <c r="D61" s="195">
        <f>SUM(D62:D64)</f>
        <v>0</v>
      </c>
      <c r="E61" s="195">
        <f>SUM(E62:E64)</f>
        <v>0</v>
      </c>
      <c r="F61" s="195">
        <f>SUM(F62:F64)</f>
        <v>0</v>
      </c>
      <c r="G61" s="112">
        <f t="shared" si="1"/>
        <v>0</v>
      </c>
      <c r="H61" s="161" t="e">
        <f t="shared" si="2"/>
        <v>#DIV/0!</v>
      </c>
    </row>
    <row r="62" spans="1:8" ht="20.100000000000001" customHeight="1">
      <c r="A62" s="8" t="s">
        <v>83</v>
      </c>
      <c r="B62" s="6">
        <v>3361</v>
      </c>
      <c r="C62" s="125" t="s">
        <v>241</v>
      </c>
      <c r="D62" s="125" t="s">
        <v>241</v>
      </c>
      <c r="E62" s="125" t="s">
        <v>241</v>
      </c>
      <c r="F62" s="125" t="s">
        <v>241</v>
      </c>
      <c r="G62" s="112" t="e">
        <f t="shared" si="1"/>
        <v>#VALUE!</v>
      </c>
      <c r="H62" s="161" t="e">
        <f t="shared" si="2"/>
        <v>#VALUE!</v>
      </c>
    </row>
    <row r="63" spans="1:8" ht="20.100000000000001" customHeight="1">
      <c r="A63" s="8" t="s">
        <v>86</v>
      </c>
      <c r="B63" s="6">
        <v>3362</v>
      </c>
      <c r="C63" s="125" t="s">
        <v>241</v>
      </c>
      <c r="D63" s="125" t="s">
        <v>241</v>
      </c>
      <c r="E63" s="125" t="s">
        <v>241</v>
      </c>
      <c r="F63" s="125" t="s">
        <v>241</v>
      </c>
      <c r="G63" s="112" t="e">
        <f t="shared" si="1"/>
        <v>#VALUE!</v>
      </c>
      <c r="H63" s="161" t="e">
        <f t="shared" si="2"/>
        <v>#VALUE!</v>
      </c>
    </row>
    <row r="64" spans="1:8" ht="20.100000000000001" customHeight="1">
      <c r="A64" s="8" t="s">
        <v>106</v>
      </c>
      <c r="B64" s="6">
        <v>3363</v>
      </c>
      <c r="C64" s="125" t="s">
        <v>241</v>
      </c>
      <c r="D64" s="125" t="s">
        <v>241</v>
      </c>
      <c r="E64" s="125" t="s">
        <v>241</v>
      </c>
      <c r="F64" s="125" t="s">
        <v>241</v>
      </c>
      <c r="G64" s="112" t="e">
        <f t="shared" si="1"/>
        <v>#VALUE!</v>
      </c>
      <c r="H64" s="161" t="e">
        <f t="shared" si="2"/>
        <v>#VALUE!</v>
      </c>
    </row>
    <row r="65" spans="1:8" ht="20.100000000000001" customHeight="1">
      <c r="A65" s="8" t="s">
        <v>281</v>
      </c>
      <c r="B65" s="6">
        <v>3370</v>
      </c>
      <c r="C65" s="125" t="s">
        <v>241</v>
      </c>
      <c r="D65" s="125" t="s">
        <v>241</v>
      </c>
      <c r="E65" s="125" t="s">
        <v>241</v>
      </c>
      <c r="F65" s="125" t="s">
        <v>241</v>
      </c>
      <c r="G65" s="112" t="e">
        <f t="shared" si="1"/>
        <v>#VALUE!</v>
      </c>
      <c r="H65" s="161" t="e">
        <f t="shared" si="2"/>
        <v>#VALUE!</v>
      </c>
    </row>
    <row r="66" spans="1:8" ht="20.100000000000001" customHeight="1">
      <c r="A66" s="8" t="s">
        <v>411</v>
      </c>
      <c r="B66" s="9">
        <v>3380</v>
      </c>
      <c r="C66" s="125" t="s">
        <v>241</v>
      </c>
      <c r="D66" s="125" t="s">
        <v>241</v>
      </c>
      <c r="E66" s="125" t="s">
        <v>241</v>
      </c>
      <c r="F66" s="125" t="s">
        <v>241</v>
      </c>
      <c r="G66" s="112" t="e">
        <f t="shared" si="1"/>
        <v>#VALUE!</v>
      </c>
      <c r="H66" s="161" t="e">
        <f t="shared" si="2"/>
        <v>#VALUE!</v>
      </c>
    </row>
    <row r="67" spans="1:8" ht="20.100000000000001" customHeight="1">
      <c r="A67" s="10" t="s">
        <v>127</v>
      </c>
      <c r="B67" s="11">
        <v>3395</v>
      </c>
      <c r="C67" s="194">
        <f>SUM(C52,C59)</f>
        <v>0</v>
      </c>
      <c r="D67" s="194">
        <f>SUM(D52,D59)</f>
        <v>0</v>
      </c>
      <c r="E67" s="194">
        <f>SUM(E52,E59)</f>
        <v>0</v>
      </c>
      <c r="F67" s="194">
        <f>SUM(F52,F59)</f>
        <v>0</v>
      </c>
      <c r="G67" s="122">
        <f t="shared" si="1"/>
        <v>0</v>
      </c>
      <c r="H67" s="163" t="e">
        <f t="shared" si="2"/>
        <v>#DIV/0!</v>
      </c>
    </row>
    <row r="68" spans="1:8" ht="20.100000000000001" customHeight="1">
      <c r="A68" s="175" t="s">
        <v>31</v>
      </c>
      <c r="B68" s="11">
        <v>3400</v>
      </c>
      <c r="C68" s="194">
        <f>SUM(C37,C50,C67)</f>
        <v>5.499999999996362</v>
      </c>
      <c r="D68" s="194">
        <f>SUM(D37,D50,D67)</f>
        <v>4.8962699999974575</v>
      </c>
      <c r="E68" s="194">
        <f>SUM(E37,E50,E67)</f>
        <v>5.9962699999996403</v>
      </c>
      <c r="F68" s="194">
        <f>SUM(F37,F50,F67)</f>
        <v>4.8962699999974575</v>
      </c>
      <c r="G68" s="122">
        <f t="shared" si="1"/>
        <v>-1.1000000000021828</v>
      </c>
      <c r="H68" s="163">
        <f t="shared" si="2"/>
        <v>81.655262354726375</v>
      </c>
    </row>
    <row r="69" spans="1:8" ht="20.100000000000001" customHeight="1">
      <c r="A69" s="8" t="s">
        <v>306</v>
      </c>
      <c r="B69" s="9">
        <v>3405</v>
      </c>
      <c r="C69" s="125"/>
      <c r="D69" s="125"/>
      <c r="E69" s="125"/>
      <c r="F69" s="125"/>
      <c r="G69" s="112">
        <f t="shared" si="1"/>
        <v>0</v>
      </c>
      <c r="H69" s="161" t="e">
        <f t="shared" si="2"/>
        <v>#DIV/0!</v>
      </c>
    </row>
    <row r="70" spans="1:8" ht="20.100000000000001" customHeight="1">
      <c r="A70" s="87" t="s">
        <v>129</v>
      </c>
      <c r="B70" s="9">
        <v>3410</v>
      </c>
      <c r="C70" s="125"/>
      <c r="D70" s="125"/>
      <c r="E70" s="125"/>
      <c r="F70" s="125"/>
      <c r="G70" s="112">
        <f t="shared" si="1"/>
        <v>0</v>
      </c>
      <c r="H70" s="161" t="e">
        <f t="shared" si="2"/>
        <v>#DIV/0!</v>
      </c>
    </row>
    <row r="71" spans="1:8" ht="20.100000000000001" customHeight="1">
      <c r="A71" s="8" t="s">
        <v>307</v>
      </c>
      <c r="B71" s="9">
        <v>3415</v>
      </c>
      <c r="C71" s="197">
        <f>SUM(C69,C68,C70)</f>
        <v>5.499999999996362</v>
      </c>
      <c r="D71" s="197">
        <f>SUM(D69,D68,D70)</f>
        <v>4.8962699999974575</v>
      </c>
      <c r="E71" s="197">
        <f>SUM(E69,E68,E70)</f>
        <v>5.9962699999996403</v>
      </c>
      <c r="F71" s="197">
        <f>SUM(F69,F68,F70)</f>
        <v>4.8962699999974575</v>
      </c>
      <c r="G71" s="112">
        <f t="shared" si="1"/>
        <v>-1.1000000000021828</v>
      </c>
      <c r="H71" s="161">
        <f t="shared" si="2"/>
        <v>81.655262354726375</v>
      </c>
    </row>
    <row r="72" spans="1:8" s="16" customFormat="1">
      <c r="A72" s="2"/>
      <c r="B72" s="33"/>
      <c r="C72" s="33"/>
      <c r="D72" s="33"/>
      <c r="E72" s="33"/>
      <c r="F72" s="33"/>
      <c r="G72" s="33"/>
      <c r="H72" s="33"/>
    </row>
    <row r="73" spans="1:8" s="3" customFormat="1" ht="27.95" customHeight="1">
      <c r="A73" s="28" t="s">
        <v>454</v>
      </c>
      <c r="B73" s="1"/>
      <c r="C73" s="271" t="s">
        <v>169</v>
      </c>
      <c r="D73" s="271"/>
      <c r="E73" s="80"/>
      <c r="F73" s="298" t="s">
        <v>455</v>
      </c>
      <c r="G73" s="298"/>
      <c r="H73" s="298"/>
    </row>
    <row r="74" spans="1:8">
      <c r="A74" s="75" t="s">
        <v>185</v>
      </c>
      <c r="B74" s="3"/>
      <c r="C74" s="273" t="s">
        <v>73</v>
      </c>
      <c r="D74" s="273"/>
      <c r="E74" s="3"/>
      <c r="F74" s="270" t="s">
        <v>224</v>
      </c>
      <c r="G74" s="270"/>
      <c r="H74" s="270"/>
    </row>
  </sheetData>
  <mergeCells count="9">
    <mergeCell ref="C74:D74"/>
    <mergeCell ref="A1:H1"/>
    <mergeCell ref="A3:A4"/>
    <mergeCell ref="B3:B4"/>
    <mergeCell ref="C3:D3"/>
    <mergeCell ref="E3:H3"/>
    <mergeCell ref="F74:H74"/>
    <mergeCell ref="C73:D73"/>
    <mergeCell ref="F73:H73"/>
  </mergeCells>
  <phoneticPr fontId="3" type="noConversion"/>
  <pageMargins left="1.1811023622047245" right="0.39370078740157483" top="0.78740157480314965" bottom="0.78740157480314965" header="0.19685039370078741" footer="0.23622047244094491"/>
  <pageSetup paperSize="9" scale="56" orientation="landscape" r:id="rId1"/>
  <headerFooter alignWithMargins="0">
    <oddHeader xml:space="preserve">&amp;C
&amp;"Times New Roman,обычный"&amp;14 9&amp;R&amp;"Times New Roman,обычный"&amp;14Продовження додатка 3
Таблиця 3
</oddHeader>
  </headerFooter>
  <rowBreaks count="1" manualBreakCount="1">
    <brk id="38" max="7" man="1"/>
  </rowBreaks>
  <ignoredErrors>
    <ignoredError sqref="H36:H71 H7:H18 G36:G71 G19:G35 H19:H35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4"/>
  </sheetPr>
  <dimension ref="A1:O183"/>
  <sheetViews>
    <sheetView zoomScale="50" zoomScaleNormal="75" zoomScaleSheetLayoutView="100" workbookViewId="0">
      <selection activeCell="C9" sqref="C9"/>
    </sheetView>
  </sheetViews>
  <sheetFormatPr defaultColWidth="9.140625" defaultRowHeight="18.75"/>
  <cols>
    <col min="1" max="1" width="82.28515625" style="3" customWidth="1"/>
    <col min="2" max="2" width="9.85546875" style="25" customWidth="1"/>
    <col min="3" max="7" width="25.7109375" style="25" customWidth="1"/>
    <col min="8" max="8" width="21.140625" style="25" customWidth="1"/>
    <col min="9" max="9" width="9.5703125" style="3" customWidth="1"/>
    <col min="10" max="10" width="9.85546875" style="3" customWidth="1"/>
    <col min="11" max="16384" width="9.140625" style="3"/>
  </cols>
  <sheetData>
    <row r="1" spans="1:15">
      <c r="A1" s="260" t="s">
        <v>152</v>
      </c>
      <c r="B1" s="260"/>
      <c r="C1" s="260"/>
      <c r="D1" s="260"/>
      <c r="E1" s="260"/>
      <c r="F1" s="260"/>
      <c r="G1" s="260"/>
      <c r="H1" s="260"/>
    </row>
    <row r="2" spans="1:15">
      <c r="A2" s="288"/>
      <c r="B2" s="288"/>
      <c r="C2" s="288"/>
      <c r="D2" s="288"/>
      <c r="E2" s="288"/>
      <c r="F2" s="288"/>
      <c r="G2" s="288"/>
      <c r="H2" s="288"/>
    </row>
    <row r="3" spans="1:15" ht="43.5" customHeight="1">
      <c r="A3" s="299" t="s">
        <v>201</v>
      </c>
      <c r="B3" s="284" t="s">
        <v>18</v>
      </c>
      <c r="C3" s="284" t="s">
        <v>163</v>
      </c>
      <c r="D3" s="284"/>
      <c r="E3" s="283" t="s">
        <v>390</v>
      </c>
      <c r="F3" s="283"/>
      <c r="G3" s="283"/>
      <c r="H3" s="283"/>
    </row>
    <row r="4" spans="1:15" ht="56.25" customHeight="1">
      <c r="A4" s="300"/>
      <c r="B4" s="284"/>
      <c r="C4" s="7" t="s">
        <v>188</v>
      </c>
      <c r="D4" s="7" t="s">
        <v>189</v>
      </c>
      <c r="E4" s="7" t="s">
        <v>190</v>
      </c>
      <c r="F4" s="7" t="s">
        <v>176</v>
      </c>
      <c r="G4" s="70" t="s">
        <v>196</v>
      </c>
      <c r="H4" s="70" t="s">
        <v>197</v>
      </c>
    </row>
    <row r="5" spans="1:15" ht="15.95" customHeight="1">
      <c r="A5" s="6">
        <v>1</v>
      </c>
      <c r="B5" s="7">
        <v>2</v>
      </c>
      <c r="C5" s="6">
        <v>3</v>
      </c>
      <c r="D5" s="7">
        <v>4</v>
      </c>
      <c r="E5" s="6">
        <v>5</v>
      </c>
      <c r="F5" s="7">
        <v>6</v>
      </c>
      <c r="G5" s="6">
        <v>7</v>
      </c>
      <c r="H5" s="7">
        <v>8</v>
      </c>
    </row>
    <row r="6" spans="1:15" s="5" customFormat="1" ht="37.5">
      <c r="A6" s="10" t="s">
        <v>76</v>
      </c>
      <c r="B6" s="65">
        <v>4000</v>
      </c>
      <c r="C6" s="234">
        <f>SUM(C8)</f>
        <v>1703.76</v>
      </c>
      <c r="D6" s="234">
        <f>SUM(D8)</f>
        <v>498120</v>
      </c>
      <c r="E6" s="234">
        <f>SUM(E8)</f>
        <v>498120</v>
      </c>
      <c r="F6" s="234">
        <f>SUM(F8)</f>
        <v>498120</v>
      </c>
      <c r="G6" s="122">
        <f>F6-E6</f>
        <v>0</v>
      </c>
      <c r="H6" s="163">
        <f>(F6/E6)*100</f>
        <v>100</v>
      </c>
    </row>
    <row r="7" spans="1:15" ht="20.100000000000001" customHeight="1">
      <c r="A7" s="8" t="s">
        <v>1</v>
      </c>
      <c r="B7" s="66" t="s">
        <v>157</v>
      </c>
      <c r="C7" s="112"/>
      <c r="D7" s="235"/>
      <c r="E7" s="235"/>
      <c r="F7" s="235"/>
      <c r="G7" s="112">
        <f t="shared" ref="G7:G12" si="0">F7-E7</f>
        <v>0</v>
      </c>
      <c r="H7" s="161" t="e">
        <f t="shared" ref="H7:H12" si="1">(F7/E7)*100</f>
        <v>#DIV/0!</v>
      </c>
    </row>
    <row r="8" spans="1:15" ht="20.100000000000001" customHeight="1">
      <c r="A8" s="8" t="s">
        <v>2</v>
      </c>
      <c r="B8" s="65">
        <v>4020</v>
      </c>
      <c r="C8" s="236">
        <v>1703.76</v>
      </c>
      <c r="D8" s="235">
        <f>'6.2. Інша інфо_2'!AD48</f>
        <v>498120</v>
      </c>
      <c r="E8" s="235">
        <f>'6.2. Інша інфо_2'!Q48</f>
        <v>498120</v>
      </c>
      <c r="F8" s="235">
        <f>SUM(E8)</f>
        <v>498120</v>
      </c>
      <c r="G8" s="112">
        <f t="shared" si="0"/>
        <v>0</v>
      </c>
      <c r="H8" s="161">
        <f t="shared" si="1"/>
        <v>100</v>
      </c>
      <c r="O8" s="22"/>
    </row>
    <row r="9" spans="1:15" ht="19.7" customHeight="1">
      <c r="A9" s="8" t="s">
        <v>30</v>
      </c>
      <c r="B9" s="66">
        <v>4030</v>
      </c>
      <c r="C9" s="112"/>
      <c r="D9" s="235"/>
      <c r="E9" s="235"/>
      <c r="F9" s="235"/>
      <c r="G9" s="112">
        <f t="shared" si="0"/>
        <v>0</v>
      </c>
      <c r="H9" s="161" t="e">
        <f t="shared" si="1"/>
        <v>#DIV/0!</v>
      </c>
      <c r="N9" s="22"/>
    </row>
    <row r="10" spans="1:15" ht="20.100000000000001" customHeight="1">
      <c r="A10" s="8" t="s">
        <v>3</v>
      </c>
      <c r="B10" s="65">
        <v>4040</v>
      </c>
      <c r="C10" s="112"/>
      <c r="D10" s="112"/>
      <c r="E10" s="112"/>
      <c r="F10" s="112"/>
      <c r="G10" s="112">
        <f t="shared" si="0"/>
        <v>0</v>
      </c>
      <c r="H10" s="161" t="e">
        <f t="shared" si="1"/>
        <v>#DIV/0!</v>
      </c>
    </row>
    <row r="11" spans="1:15" ht="37.5">
      <c r="A11" s="8" t="s">
        <v>64</v>
      </c>
      <c r="B11" s="66">
        <v>4050</v>
      </c>
      <c r="C11" s="112"/>
      <c r="D11" s="112"/>
      <c r="E11" s="112"/>
      <c r="F11" s="112"/>
      <c r="G11" s="112">
        <f t="shared" si="0"/>
        <v>0</v>
      </c>
      <c r="H11" s="161" t="e">
        <f t="shared" si="1"/>
        <v>#DIV/0!</v>
      </c>
    </row>
    <row r="12" spans="1:15">
      <c r="A12" s="8" t="s">
        <v>264</v>
      </c>
      <c r="B12" s="66">
        <v>4060</v>
      </c>
      <c r="C12" s="112"/>
      <c r="D12" s="112"/>
      <c r="E12" s="112"/>
      <c r="F12" s="112"/>
      <c r="G12" s="112">
        <f t="shared" si="0"/>
        <v>0</v>
      </c>
      <c r="H12" s="161" t="e">
        <f t="shared" si="1"/>
        <v>#DIV/0!</v>
      </c>
    </row>
    <row r="13" spans="1:15">
      <c r="B13" s="3"/>
      <c r="C13" s="3"/>
      <c r="D13" s="3"/>
      <c r="E13" s="3"/>
      <c r="F13" s="3"/>
      <c r="G13" s="3"/>
      <c r="H13" s="3"/>
    </row>
    <row r="14" spans="1:15">
      <c r="B14" s="3"/>
      <c r="C14" s="3"/>
      <c r="D14" s="3"/>
      <c r="E14" s="3"/>
      <c r="F14" s="3"/>
      <c r="G14" s="3"/>
      <c r="H14" s="3"/>
    </row>
    <row r="15" spans="1:15" s="2" customFormat="1" ht="19.7" customHeight="1">
      <c r="A15" s="4"/>
      <c r="I15" s="3"/>
    </row>
    <row r="16" spans="1:15" ht="27.95" customHeight="1">
      <c r="A16" s="58" t="s">
        <v>450</v>
      </c>
      <c r="B16" s="1"/>
      <c r="C16" s="271" t="s">
        <v>169</v>
      </c>
      <c r="D16" s="271"/>
      <c r="E16" s="80"/>
      <c r="F16" s="301" t="s">
        <v>457</v>
      </c>
      <c r="G16" s="301"/>
      <c r="H16" s="301"/>
    </row>
    <row r="17" spans="1:8" s="2" customFormat="1">
      <c r="A17" s="25" t="s">
        <v>72</v>
      </c>
      <c r="B17" s="3"/>
      <c r="C17" s="273" t="s">
        <v>73</v>
      </c>
      <c r="D17" s="273"/>
      <c r="E17" s="3"/>
      <c r="F17" s="270" t="s">
        <v>224</v>
      </c>
      <c r="G17" s="270"/>
      <c r="H17" s="270"/>
    </row>
    <row r="18" spans="1:8">
      <c r="A18" s="51"/>
    </row>
    <row r="19" spans="1:8">
      <c r="A19" s="51"/>
    </row>
    <row r="20" spans="1:8">
      <c r="A20" s="51"/>
    </row>
    <row r="21" spans="1:8">
      <c r="A21" s="51"/>
    </row>
    <row r="22" spans="1:8">
      <c r="A22" s="51"/>
    </row>
    <row r="23" spans="1:8">
      <c r="A23" s="51"/>
    </row>
    <row r="24" spans="1:8">
      <c r="A24" s="51"/>
    </row>
    <row r="25" spans="1:8">
      <c r="A25" s="51"/>
    </row>
    <row r="26" spans="1:8">
      <c r="A26" s="51"/>
    </row>
    <row r="27" spans="1:8">
      <c r="A27" s="51"/>
    </row>
    <row r="28" spans="1:8">
      <c r="A28" s="51"/>
    </row>
    <row r="29" spans="1:8">
      <c r="A29" s="51"/>
    </row>
    <row r="30" spans="1:8">
      <c r="A30" s="51"/>
    </row>
    <row r="31" spans="1:8">
      <c r="A31" s="51"/>
    </row>
    <row r="32" spans="1:8">
      <c r="A32" s="51"/>
    </row>
    <row r="33" spans="1:1">
      <c r="A33" s="51"/>
    </row>
    <row r="34" spans="1:1">
      <c r="A34" s="51"/>
    </row>
    <row r="35" spans="1:1">
      <c r="A35" s="51"/>
    </row>
    <row r="36" spans="1:1">
      <c r="A36" s="51"/>
    </row>
    <row r="37" spans="1:1">
      <c r="A37" s="51"/>
    </row>
    <row r="38" spans="1:1">
      <c r="A38" s="51"/>
    </row>
    <row r="39" spans="1:1">
      <c r="A39" s="51"/>
    </row>
    <row r="40" spans="1:1">
      <c r="A40" s="51"/>
    </row>
    <row r="41" spans="1:1">
      <c r="A41" s="51"/>
    </row>
    <row r="42" spans="1:1">
      <c r="A42" s="51"/>
    </row>
    <row r="43" spans="1:1">
      <c r="A43" s="51"/>
    </row>
    <row r="44" spans="1:1">
      <c r="A44" s="51"/>
    </row>
    <row r="45" spans="1:1">
      <c r="A45" s="51"/>
    </row>
    <row r="46" spans="1:1">
      <c r="A46" s="51"/>
    </row>
    <row r="47" spans="1:1">
      <c r="A47" s="51"/>
    </row>
    <row r="48" spans="1:1">
      <c r="A48" s="51"/>
    </row>
    <row r="49" spans="1:1">
      <c r="A49" s="51"/>
    </row>
    <row r="50" spans="1:1">
      <c r="A50" s="51"/>
    </row>
    <row r="51" spans="1:1">
      <c r="A51" s="51"/>
    </row>
    <row r="52" spans="1:1">
      <c r="A52" s="51"/>
    </row>
    <row r="53" spans="1:1">
      <c r="A53" s="51"/>
    </row>
    <row r="54" spans="1:1">
      <c r="A54" s="51"/>
    </row>
    <row r="55" spans="1:1">
      <c r="A55" s="51"/>
    </row>
    <row r="56" spans="1:1">
      <c r="A56" s="51"/>
    </row>
    <row r="57" spans="1:1">
      <c r="A57" s="51"/>
    </row>
    <row r="58" spans="1:1">
      <c r="A58" s="51"/>
    </row>
    <row r="59" spans="1:1">
      <c r="A59" s="51"/>
    </row>
    <row r="60" spans="1:1">
      <c r="A60" s="51"/>
    </row>
    <row r="61" spans="1:1">
      <c r="A61" s="51"/>
    </row>
    <row r="62" spans="1:1">
      <c r="A62" s="51"/>
    </row>
    <row r="63" spans="1:1">
      <c r="A63" s="51"/>
    </row>
    <row r="64" spans="1:1">
      <c r="A64" s="51"/>
    </row>
    <row r="65" spans="1:1">
      <c r="A65" s="51"/>
    </row>
    <row r="66" spans="1:1">
      <c r="A66" s="51"/>
    </row>
    <row r="67" spans="1:1">
      <c r="A67" s="51"/>
    </row>
    <row r="68" spans="1:1">
      <c r="A68" s="51"/>
    </row>
    <row r="69" spans="1:1">
      <c r="A69" s="51"/>
    </row>
    <row r="70" spans="1:1">
      <c r="A70" s="51"/>
    </row>
    <row r="71" spans="1:1">
      <c r="A71" s="51"/>
    </row>
    <row r="72" spans="1:1">
      <c r="A72" s="51"/>
    </row>
    <row r="73" spans="1:1">
      <c r="A73" s="51"/>
    </row>
    <row r="74" spans="1:1">
      <c r="A74" s="51"/>
    </row>
    <row r="75" spans="1:1">
      <c r="A75" s="51"/>
    </row>
    <row r="76" spans="1:1">
      <c r="A76" s="51"/>
    </row>
    <row r="77" spans="1:1">
      <c r="A77" s="51"/>
    </row>
    <row r="78" spans="1:1">
      <c r="A78" s="51"/>
    </row>
    <row r="79" spans="1:1">
      <c r="A79" s="51"/>
    </row>
    <row r="80" spans="1:1">
      <c r="A80" s="51"/>
    </row>
    <row r="81" spans="1:1">
      <c r="A81" s="51"/>
    </row>
    <row r="82" spans="1:1">
      <c r="A82" s="51"/>
    </row>
    <row r="83" spans="1:1">
      <c r="A83" s="51"/>
    </row>
    <row r="84" spans="1:1">
      <c r="A84" s="51"/>
    </row>
    <row r="85" spans="1:1">
      <c r="A85" s="51"/>
    </row>
    <row r="86" spans="1:1">
      <c r="A86" s="51"/>
    </row>
    <row r="87" spans="1:1">
      <c r="A87" s="51"/>
    </row>
    <row r="88" spans="1:1">
      <c r="A88" s="51"/>
    </row>
    <row r="89" spans="1:1">
      <c r="A89" s="51"/>
    </row>
    <row r="90" spans="1:1">
      <c r="A90" s="51"/>
    </row>
    <row r="91" spans="1:1">
      <c r="A91" s="51"/>
    </row>
    <row r="92" spans="1:1">
      <c r="A92" s="51"/>
    </row>
    <row r="93" spans="1:1">
      <c r="A93" s="51"/>
    </row>
    <row r="94" spans="1:1">
      <c r="A94" s="51"/>
    </row>
    <row r="95" spans="1:1">
      <c r="A95" s="51"/>
    </row>
    <row r="96" spans="1:1">
      <c r="A96" s="51"/>
    </row>
    <row r="97" spans="1:1">
      <c r="A97" s="51"/>
    </row>
    <row r="98" spans="1:1">
      <c r="A98" s="51"/>
    </row>
    <row r="99" spans="1:1">
      <c r="A99" s="51"/>
    </row>
    <row r="100" spans="1:1">
      <c r="A100" s="51"/>
    </row>
    <row r="101" spans="1:1">
      <c r="A101" s="51"/>
    </row>
    <row r="102" spans="1:1">
      <c r="A102" s="51"/>
    </row>
    <row r="103" spans="1:1">
      <c r="A103" s="51"/>
    </row>
    <row r="104" spans="1:1">
      <c r="A104" s="51"/>
    </row>
    <row r="105" spans="1:1">
      <c r="A105" s="51"/>
    </row>
    <row r="106" spans="1:1">
      <c r="A106" s="51"/>
    </row>
    <row r="107" spans="1:1">
      <c r="A107" s="51"/>
    </row>
    <row r="108" spans="1:1">
      <c r="A108" s="51"/>
    </row>
    <row r="109" spans="1:1">
      <c r="A109" s="51"/>
    </row>
    <row r="110" spans="1:1">
      <c r="A110" s="51"/>
    </row>
    <row r="111" spans="1:1">
      <c r="A111" s="51"/>
    </row>
    <row r="112" spans="1:1">
      <c r="A112" s="51"/>
    </row>
    <row r="113" spans="1:1">
      <c r="A113" s="51"/>
    </row>
    <row r="114" spans="1:1">
      <c r="A114" s="51"/>
    </row>
    <row r="115" spans="1:1">
      <c r="A115" s="51"/>
    </row>
    <row r="116" spans="1:1">
      <c r="A116" s="51"/>
    </row>
    <row r="117" spans="1:1">
      <c r="A117" s="51"/>
    </row>
    <row r="118" spans="1:1">
      <c r="A118" s="51"/>
    </row>
    <row r="119" spans="1:1">
      <c r="A119" s="51"/>
    </row>
    <row r="120" spans="1:1">
      <c r="A120" s="51"/>
    </row>
    <row r="121" spans="1:1">
      <c r="A121" s="51"/>
    </row>
    <row r="122" spans="1:1">
      <c r="A122" s="51"/>
    </row>
    <row r="123" spans="1:1">
      <c r="A123" s="51"/>
    </row>
    <row r="124" spans="1:1">
      <c r="A124" s="51"/>
    </row>
    <row r="125" spans="1:1">
      <c r="A125" s="51"/>
    </row>
    <row r="126" spans="1:1">
      <c r="A126" s="51"/>
    </row>
    <row r="127" spans="1:1">
      <c r="A127" s="51"/>
    </row>
    <row r="128" spans="1:1">
      <c r="A128" s="51"/>
    </row>
    <row r="129" spans="1:1">
      <c r="A129" s="51"/>
    </row>
    <row r="130" spans="1:1">
      <c r="A130" s="51"/>
    </row>
    <row r="131" spans="1:1">
      <c r="A131" s="51"/>
    </row>
    <row r="132" spans="1:1">
      <c r="A132" s="51"/>
    </row>
    <row r="133" spans="1:1">
      <c r="A133" s="51"/>
    </row>
    <row r="134" spans="1:1">
      <c r="A134" s="51"/>
    </row>
    <row r="135" spans="1:1">
      <c r="A135" s="51"/>
    </row>
    <row r="136" spans="1:1">
      <c r="A136" s="51"/>
    </row>
    <row r="137" spans="1:1">
      <c r="A137" s="51"/>
    </row>
    <row r="138" spans="1:1">
      <c r="A138" s="51"/>
    </row>
    <row r="139" spans="1:1">
      <c r="A139" s="51"/>
    </row>
    <row r="140" spans="1:1">
      <c r="A140" s="51"/>
    </row>
    <row r="141" spans="1:1">
      <c r="A141" s="51"/>
    </row>
    <row r="142" spans="1:1">
      <c r="A142" s="51"/>
    </row>
    <row r="143" spans="1:1">
      <c r="A143" s="51"/>
    </row>
    <row r="144" spans="1:1">
      <c r="A144" s="51"/>
    </row>
    <row r="145" spans="1:1">
      <c r="A145" s="51"/>
    </row>
    <row r="146" spans="1:1">
      <c r="A146" s="51"/>
    </row>
    <row r="147" spans="1:1">
      <c r="A147" s="51"/>
    </row>
    <row r="148" spans="1:1">
      <c r="A148" s="51"/>
    </row>
    <row r="149" spans="1:1">
      <c r="A149" s="51"/>
    </row>
    <row r="150" spans="1:1">
      <c r="A150" s="51"/>
    </row>
    <row r="151" spans="1:1">
      <c r="A151" s="51"/>
    </row>
    <row r="152" spans="1:1">
      <c r="A152" s="51"/>
    </row>
    <row r="153" spans="1:1">
      <c r="A153" s="51"/>
    </row>
    <row r="154" spans="1:1">
      <c r="A154" s="51"/>
    </row>
    <row r="155" spans="1:1">
      <c r="A155" s="51"/>
    </row>
    <row r="156" spans="1:1">
      <c r="A156" s="51"/>
    </row>
    <row r="157" spans="1:1">
      <c r="A157" s="51"/>
    </row>
    <row r="158" spans="1:1">
      <c r="A158" s="51"/>
    </row>
    <row r="159" spans="1:1">
      <c r="A159" s="51"/>
    </row>
    <row r="160" spans="1:1">
      <c r="A160" s="51"/>
    </row>
    <row r="161" spans="1:1">
      <c r="A161" s="51"/>
    </row>
    <row r="162" spans="1:1">
      <c r="A162" s="51"/>
    </row>
    <row r="163" spans="1:1">
      <c r="A163" s="51"/>
    </row>
    <row r="164" spans="1:1">
      <c r="A164" s="51"/>
    </row>
    <row r="165" spans="1:1">
      <c r="A165" s="51"/>
    </row>
    <row r="166" spans="1:1">
      <c r="A166" s="51"/>
    </row>
    <row r="167" spans="1:1">
      <c r="A167" s="51"/>
    </row>
    <row r="168" spans="1:1">
      <c r="A168" s="51"/>
    </row>
    <row r="169" spans="1:1">
      <c r="A169" s="51"/>
    </row>
    <row r="170" spans="1:1">
      <c r="A170" s="51"/>
    </row>
    <row r="171" spans="1:1">
      <c r="A171" s="51"/>
    </row>
    <row r="172" spans="1:1">
      <c r="A172" s="51"/>
    </row>
    <row r="173" spans="1:1">
      <c r="A173" s="51"/>
    </row>
    <row r="174" spans="1:1">
      <c r="A174" s="51"/>
    </row>
    <row r="175" spans="1:1">
      <c r="A175" s="51"/>
    </row>
    <row r="176" spans="1:1">
      <c r="A176" s="51"/>
    </row>
    <row r="177" spans="1:1">
      <c r="A177" s="51"/>
    </row>
    <row r="178" spans="1:1">
      <c r="A178" s="51"/>
    </row>
    <row r="179" spans="1:1">
      <c r="A179" s="51"/>
    </row>
    <row r="180" spans="1:1">
      <c r="A180" s="51"/>
    </row>
    <row r="181" spans="1:1">
      <c r="A181" s="51"/>
    </row>
    <row r="182" spans="1:1">
      <c r="A182" s="51"/>
    </row>
    <row r="183" spans="1:1">
      <c r="A183" s="51"/>
    </row>
  </sheetData>
  <mergeCells count="10">
    <mergeCell ref="A3:A4"/>
    <mergeCell ref="A1:H1"/>
    <mergeCell ref="B3:B4"/>
    <mergeCell ref="A2:H2"/>
    <mergeCell ref="C17:D17"/>
    <mergeCell ref="F17:H17"/>
    <mergeCell ref="C3:D3"/>
    <mergeCell ref="E3:H3"/>
    <mergeCell ref="C16:D16"/>
    <mergeCell ref="F16:H16"/>
  </mergeCells>
  <phoneticPr fontId="0" type="noConversion"/>
  <pageMargins left="1.1811023622047245" right="0.39370078740157483" top="0.78740157480314965" bottom="0.78740157480314965" header="0.27559055118110237" footer="0.31496062992125984"/>
  <pageSetup paperSize="9" scale="53" firstPageNumber="9" orientation="landscape" useFirstPageNumber="1" r:id="rId1"/>
  <headerFooter alignWithMargins="0">
    <oddHeader xml:space="preserve">&amp;C
&amp;"Times New Roman,обычный"&amp;14 11&amp;R&amp;"Times New Roman,обычный"&amp;14Продовження додатка 3
Таблиця 4  
</oddHeader>
  </headerFooter>
  <ignoredErrors>
    <ignoredError sqref="B7" numberStoredAsText="1"/>
    <ignoredError sqref="H6:H12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K28"/>
  <sheetViews>
    <sheetView view="pageBreakPreview" zoomScale="50" zoomScaleNormal="50" zoomScaleSheetLayoutView="65" workbookViewId="0">
      <pane xSplit="1" ySplit="5" topLeftCell="D6" activePane="bottomRight" state="frozen"/>
      <selection pane="topRight" activeCell="B1" sqref="B1"/>
      <selection pane="bottomLeft" activeCell="A6" sqref="A6"/>
      <selection pane="bottomRight" activeCell="D19" sqref="D19"/>
    </sheetView>
  </sheetViews>
  <sheetFormatPr defaultColWidth="9.140625" defaultRowHeight="12.75"/>
  <cols>
    <col min="1" max="1" width="95" style="32" customWidth="1"/>
    <col min="2" max="2" width="19.42578125" style="32" customWidth="1"/>
    <col min="3" max="3" width="26" style="32" customWidth="1"/>
    <col min="4" max="4" width="35.7109375" style="32" customWidth="1"/>
    <col min="5" max="7" width="26" style="32" customWidth="1"/>
    <col min="8" max="8" width="81.5703125" style="32" customWidth="1"/>
    <col min="9" max="9" width="9.5703125" style="32" customWidth="1"/>
    <col min="10" max="10" width="9.140625" style="32"/>
    <col min="11" max="11" width="27.140625" style="32" customWidth="1"/>
    <col min="12" max="16384" width="9.140625" style="32"/>
  </cols>
  <sheetData>
    <row r="1" spans="1:8" ht="19.7" customHeight="1">
      <c r="A1" s="302" t="s">
        <v>153</v>
      </c>
      <c r="B1" s="302"/>
      <c r="C1" s="302"/>
      <c r="D1" s="302"/>
      <c r="E1" s="302"/>
      <c r="F1" s="302"/>
      <c r="G1" s="302"/>
      <c r="H1" s="302"/>
    </row>
    <row r="2" spans="1:8" ht="16.5" customHeight="1"/>
    <row r="3" spans="1:8" ht="49.7" customHeight="1">
      <c r="A3" s="303" t="s">
        <v>201</v>
      </c>
      <c r="B3" s="303" t="s">
        <v>0</v>
      </c>
      <c r="C3" s="303" t="s">
        <v>89</v>
      </c>
      <c r="D3" s="284" t="s">
        <v>163</v>
      </c>
      <c r="E3" s="284"/>
      <c r="F3" s="284" t="s">
        <v>390</v>
      </c>
      <c r="G3" s="284"/>
      <c r="H3" s="303" t="s">
        <v>220</v>
      </c>
    </row>
    <row r="4" spans="1:8" ht="63.2" customHeight="1">
      <c r="A4" s="304"/>
      <c r="B4" s="304"/>
      <c r="C4" s="304"/>
      <c r="D4" s="7" t="s">
        <v>188</v>
      </c>
      <c r="E4" s="7" t="s">
        <v>189</v>
      </c>
      <c r="F4" s="7" t="s">
        <v>188</v>
      </c>
      <c r="G4" s="7" t="s">
        <v>189</v>
      </c>
      <c r="H4" s="304"/>
    </row>
    <row r="5" spans="1:8" s="63" customFormat="1" ht="29.25" customHeight="1">
      <c r="A5" s="43">
        <v>1</v>
      </c>
      <c r="B5" s="43">
        <v>2</v>
      </c>
      <c r="C5" s="43">
        <v>3</v>
      </c>
      <c r="D5" s="43">
        <v>4</v>
      </c>
      <c r="E5" s="43">
        <v>5</v>
      </c>
      <c r="F5" s="43">
        <v>6</v>
      </c>
      <c r="G5" s="43">
        <v>7</v>
      </c>
      <c r="H5" s="43">
        <v>8</v>
      </c>
    </row>
    <row r="6" spans="1:8" s="63" customFormat="1" ht="24.95" customHeight="1">
      <c r="A6" s="62" t="s">
        <v>137</v>
      </c>
      <c r="B6" s="62"/>
      <c r="C6" s="43"/>
      <c r="D6" s="43"/>
      <c r="E6" s="43"/>
      <c r="F6" s="43"/>
      <c r="G6" s="43"/>
      <c r="H6" s="43"/>
    </row>
    <row r="7" spans="1:8" ht="56.25">
      <c r="A7" s="8" t="s">
        <v>434</v>
      </c>
      <c r="B7" s="7">
        <v>5000</v>
      </c>
      <c r="C7" s="108" t="s">
        <v>233</v>
      </c>
      <c r="D7" s="176">
        <v>-52266.523605150214</v>
      </c>
      <c r="E7" s="176">
        <f>('Осн. фін. пок.'!D36/'Осн. фін. пок.'!D34)*100</f>
        <v>-71019.926199262001</v>
      </c>
      <c r="F7" s="176">
        <f>('Осн. фін. пок.'!E36/'Осн. фін. пок.'!E34)*100</f>
        <v>-71083.065035415319</v>
      </c>
      <c r="G7" s="176">
        <f>('Осн. фін. пок.'!F36/'Осн. фін. пок.'!F34)*100</f>
        <v>-71019.926199262001</v>
      </c>
      <c r="H7" s="96"/>
    </row>
    <row r="8" spans="1:8" ht="56.25">
      <c r="A8" s="8" t="s">
        <v>435</v>
      </c>
      <c r="B8" s="7">
        <v>5010</v>
      </c>
      <c r="C8" s="108" t="s">
        <v>233</v>
      </c>
      <c r="D8" s="176" t="e">
        <f>('Осн. фін. пок.'!C52/'Осн. фін. пок.'!C34)*100</f>
        <v>#VALUE!</v>
      </c>
      <c r="E8" s="176" t="e">
        <f>('Осн. фін. пок.'!D52/'Осн. фін. пок.'!D34)*100</f>
        <v>#VALUE!</v>
      </c>
      <c r="F8" s="176" t="e">
        <f>('Осн. фін. пок.'!E52/'Осн. фін. пок.'!E34)*100</f>
        <v>#VALUE!</v>
      </c>
      <c r="G8" s="176" t="e">
        <f>('Осн. фін. пок.'!F52/'Осн. фін. пок.'!F34)*100</f>
        <v>#VALUE!</v>
      </c>
      <c r="H8" s="96"/>
    </row>
    <row r="9" spans="1:8" ht="42.75" customHeight="1">
      <c r="A9" s="31" t="s">
        <v>436</v>
      </c>
      <c r="B9" s="7">
        <v>5020</v>
      </c>
      <c r="C9" s="108" t="s">
        <v>233</v>
      </c>
      <c r="D9" s="176" t="e">
        <f>('Осн. фін. пок.'!C67/'Осн. фін. пок.'!C143)*100</f>
        <v>#DIV/0!</v>
      </c>
      <c r="E9" s="176" t="e">
        <f>('Осн. фін. пок.'!D67/'Осн. фін. пок.'!D143)*100</f>
        <v>#DIV/0!</v>
      </c>
      <c r="F9" s="176" t="e">
        <f>('Осн. фін. пок.'!E67/'Осн. фін. пок.'!E143)*100</f>
        <v>#DIV/0!</v>
      </c>
      <c r="G9" s="176" t="e">
        <f>('Осн. фін. пок.'!F67/'Осн. фін. пок.'!F143)*100</f>
        <v>#VALUE!</v>
      </c>
      <c r="H9" s="96" t="s">
        <v>234</v>
      </c>
    </row>
    <row r="10" spans="1:8" ht="42.75" customHeight="1">
      <c r="A10" s="31" t="s">
        <v>437</v>
      </c>
      <c r="B10" s="7">
        <v>5030</v>
      </c>
      <c r="C10" s="108" t="s">
        <v>233</v>
      </c>
      <c r="D10" s="176" t="e">
        <f>('Осн. фін. пок.'!C67/'Осн. фін. пок.'!C149)*100</f>
        <v>#DIV/0!</v>
      </c>
      <c r="E10" s="176" t="e">
        <f>('Осн. фін. пок.'!D67/'Осн. фін. пок.'!D149)*100</f>
        <v>#DIV/0!</v>
      </c>
      <c r="F10" s="176" t="e">
        <f>('Осн. фін. пок.'!E67/'Осн. фін. пок.'!E149)*100</f>
        <v>#DIV/0!</v>
      </c>
      <c r="G10" s="176" t="e">
        <f>('Осн. фін. пок.'!F67/'Осн. фін. пок.'!F149)*100</f>
        <v>#VALUE!</v>
      </c>
      <c r="H10" s="96"/>
    </row>
    <row r="11" spans="1:8" ht="56.25">
      <c r="A11" s="31" t="s">
        <v>438</v>
      </c>
      <c r="B11" s="7">
        <v>5040</v>
      </c>
      <c r="C11" s="108" t="s">
        <v>233</v>
      </c>
      <c r="D11" s="176">
        <v>9.442060085836129</v>
      </c>
      <c r="E11" s="176">
        <f>('Осн. фін. пок.'!D67/'Осн. фін. пок.'!D34)*100</f>
        <v>18.081180811805098</v>
      </c>
      <c r="F11" s="176">
        <f>('Осн. фін. пок.'!E67/'Осн. фін. пок.'!E34)*100</f>
        <v>19.317450096594278</v>
      </c>
      <c r="G11" s="176">
        <f>('Осн. фін. пок.'!F67/'Осн. фін. пок.'!F34)*100</f>
        <v>18.081180811805098</v>
      </c>
      <c r="H11" s="96" t="s">
        <v>235</v>
      </c>
    </row>
    <row r="12" spans="1:8" ht="24.95" customHeight="1">
      <c r="A12" s="62" t="s">
        <v>139</v>
      </c>
      <c r="B12" s="7"/>
      <c r="C12" s="109"/>
      <c r="D12" s="95"/>
      <c r="E12" s="95"/>
      <c r="F12" s="95"/>
      <c r="G12" s="95"/>
      <c r="H12" s="96"/>
    </row>
    <row r="13" spans="1:8" ht="56.25">
      <c r="A13" s="96" t="s">
        <v>392</v>
      </c>
      <c r="B13" s="7">
        <v>5100</v>
      </c>
      <c r="C13" s="108"/>
      <c r="D13" s="176" t="e">
        <f>('Осн. фін. пок.'!C144+'Осн. фін. пок.'!C145)/'Осн. фін. пок.'!C52</f>
        <v>#VALUE!</v>
      </c>
      <c r="E13" s="176" t="e">
        <f>('Осн. фін. пок.'!D144+'Осн. фін. пок.'!D145)/'Осн. фін. пок.'!D52</f>
        <v>#VALUE!</v>
      </c>
      <c r="F13" s="176" t="e">
        <f>('Осн. фін. пок.'!E144+'Осн. фін. пок.'!E145)/'Осн. фін. пок.'!E52</f>
        <v>#VALUE!</v>
      </c>
      <c r="G13" s="176" t="e">
        <f>('Осн. фін. пок.'!F144+'Осн. фін. пок.'!F145)/'Осн. фін. пок.'!F52</f>
        <v>#VALUE!</v>
      </c>
      <c r="H13" s="96"/>
    </row>
    <row r="14" spans="1:8" s="63" customFormat="1" ht="56.25">
      <c r="A14" s="96" t="s">
        <v>418</v>
      </c>
      <c r="B14" s="7">
        <v>5110</v>
      </c>
      <c r="C14" s="108" t="s">
        <v>134</v>
      </c>
      <c r="D14" s="176" t="e">
        <f>'Осн. фін. пок.'!C149/('Осн. фін. пок.'!C144+'Осн. фін. пок.'!C145)</f>
        <v>#DIV/0!</v>
      </c>
      <c r="E14" s="176" t="e">
        <f>'Осн. фін. пок.'!D149/('Осн. фін. пок.'!D144+'Осн. фін. пок.'!D145)</f>
        <v>#DIV/0!</v>
      </c>
      <c r="F14" s="176" t="e">
        <f>'Осн. фін. пок.'!E149/('Осн. фін. пок.'!E144+'Осн. фін. пок.'!E145)</f>
        <v>#DIV/0!</v>
      </c>
      <c r="G14" s="176" t="e">
        <f>'Осн. фін. пок.'!F149/('Осн. фін. пок.'!F144+'Осн. фін. пок.'!F145)</f>
        <v>#VALUE!</v>
      </c>
      <c r="H14" s="96" t="s">
        <v>236</v>
      </c>
    </row>
    <row r="15" spans="1:8" s="63" customFormat="1" ht="56.25">
      <c r="A15" s="96" t="s">
        <v>419</v>
      </c>
      <c r="B15" s="7">
        <v>5120</v>
      </c>
      <c r="C15" s="108" t="s">
        <v>134</v>
      </c>
      <c r="D15" s="176" t="e">
        <f>'Осн. фін. пок.'!C141/'Осн. фін. пок.'!C145</f>
        <v>#DIV/0!</v>
      </c>
      <c r="E15" s="176" t="e">
        <f>'Осн. фін. пок.'!D141/'Осн. фін. пок.'!D145</f>
        <v>#DIV/0!</v>
      </c>
      <c r="F15" s="176" t="e">
        <f>'Осн. фін. пок.'!E141/'Осн. фін. пок.'!E145</f>
        <v>#DIV/0!</v>
      </c>
      <c r="G15" s="176" t="e">
        <f>'Осн. фін. пок.'!F141/'Осн. фін. пок.'!F145</f>
        <v>#VALUE!</v>
      </c>
      <c r="H15" s="96" t="s">
        <v>238</v>
      </c>
    </row>
    <row r="16" spans="1:8" ht="24.95" customHeight="1">
      <c r="A16" s="62" t="s">
        <v>138</v>
      </c>
      <c r="B16" s="7"/>
      <c r="C16" s="108"/>
      <c r="D16" s="95"/>
      <c r="E16" s="95"/>
      <c r="F16" s="95"/>
      <c r="G16" s="95"/>
      <c r="H16" s="96"/>
    </row>
    <row r="17" spans="1:11" ht="42.75" customHeight="1">
      <c r="A17" s="96" t="s">
        <v>420</v>
      </c>
      <c r="B17" s="7">
        <v>5200</v>
      </c>
      <c r="C17" s="108"/>
      <c r="D17" s="176" t="e">
        <f>'Осн. фін. пок.'!C118/'Осн. фін. пок.'!C79</f>
        <v>#DIV/0!</v>
      </c>
      <c r="E17" s="176">
        <f>'Осн. фін. пок.'!D118/'Осн. фін. пок.'!D79</f>
        <v>363.15916099822834</v>
      </c>
      <c r="F17" s="176">
        <f>'Осн. фін. пок.'!E118/'Осн. фін. пок.'!E79</f>
        <v>498.12</v>
      </c>
      <c r="G17" s="176">
        <f>'Осн. фін. пок.'!F118/'Осн. фін. пок.'!F79</f>
        <v>363.15916099822834</v>
      </c>
      <c r="H17" s="96"/>
    </row>
    <row r="18" spans="1:11" ht="75">
      <c r="A18" s="96" t="s">
        <v>421</v>
      </c>
      <c r="B18" s="7">
        <v>5210</v>
      </c>
      <c r="C18" s="108"/>
      <c r="D18" s="176">
        <v>24.4830901287554</v>
      </c>
      <c r="E18" s="176">
        <f>'Осн. фін. пок.'!D118/'Осн. фін. пок.'!D34</f>
        <v>18380.81180811808</v>
      </c>
      <c r="F18" s="176">
        <f>'Осн. фін. пок.'!E118/'Осн. фін. пок.'!E34</f>
        <v>16037.347070186735</v>
      </c>
      <c r="G18" s="176">
        <f>'Осн. фін. пок.'!F118/'Осн. фін. пок.'!F34</f>
        <v>18380.81180811808</v>
      </c>
      <c r="H18" s="96"/>
    </row>
    <row r="19" spans="1:11" ht="37.5">
      <c r="A19" s="96" t="s">
        <v>422</v>
      </c>
      <c r="B19" s="7">
        <v>5220</v>
      </c>
      <c r="C19" s="108" t="s">
        <v>340</v>
      </c>
      <c r="D19" s="176" t="e">
        <v>#VALUE!</v>
      </c>
      <c r="E19" s="176">
        <f>'Осн. фін. пок.'!D140/'Осн. фін. пок.'!D139</f>
        <v>0.54257973613423849</v>
      </c>
      <c r="F19" s="176">
        <f>'Осн. фін. пок.'!E140/'Осн. фін. пок.'!E139</f>
        <v>0.54257973613423849</v>
      </c>
      <c r="G19" s="176" t="e">
        <f>'Осн. фін. пок.'!F140/'Осн. фін. пок.'!F139</f>
        <v>#VALUE!</v>
      </c>
      <c r="H19" s="96" t="s">
        <v>237</v>
      </c>
    </row>
    <row r="20" spans="1:11" ht="24.95" customHeight="1">
      <c r="A20" s="62" t="s">
        <v>227</v>
      </c>
      <c r="B20" s="7"/>
      <c r="C20" s="108"/>
      <c r="D20" s="95"/>
      <c r="E20" s="95"/>
      <c r="F20" s="95"/>
      <c r="G20" s="95"/>
      <c r="H20" s="96"/>
    </row>
    <row r="21" spans="1:11" ht="75">
      <c r="A21" s="31" t="s">
        <v>240</v>
      </c>
      <c r="B21" s="7">
        <v>5300</v>
      </c>
      <c r="C21" s="108"/>
      <c r="D21" s="95"/>
      <c r="E21" s="95"/>
      <c r="F21" s="95"/>
      <c r="G21" s="95"/>
      <c r="H21" s="98"/>
    </row>
    <row r="26" spans="1:11" ht="20.25">
      <c r="K26" s="97"/>
    </row>
    <row r="27" spans="1:11" s="3" customFormat="1" ht="27.95" customHeight="1">
      <c r="A27" s="58" t="s">
        <v>449</v>
      </c>
      <c r="B27" s="1"/>
      <c r="C27" s="271" t="s">
        <v>169</v>
      </c>
      <c r="D27" s="271"/>
      <c r="E27" s="80" t="s">
        <v>448</v>
      </c>
      <c r="F27" s="273"/>
      <c r="G27" s="273"/>
      <c r="H27" s="273"/>
    </row>
    <row r="28" spans="1:11" s="2" customFormat="1" ht="18.75">
      <c r="A28" s="75" t="s">
        <v>223</v>
      </c>
      <c r="B28" s="3"/>
      <c r="C28" s="273" t="s">
        <v>73</v>
      </c>
      <c r="D28" s="273"/>
      <c r="E28" s="3" t="s">
        <v>459</v>
      </c>
      <c r="F28" s="270"/>
      <c r="G28" s="270"/>
      <c r="H28" s="270"/>
    </row>
  </sheetData>
  <mergeCells count="11">
    <mergeCell ref="C27:D27"/>
    <mergeCell ref="F27:H27"/>
    <mergeCell ref="C28:D28"/>
    <mergeCell ref="F28:H28"/>
    <mergeCell ref="A1:H1"/>
    <mergeCell ref="A3:A4"/>
    <mergeCell ref="B3:B4"/>
    <mergeCell ref="C3:C4"/>
    <mergeCell ref="D3:E3"/>
    <mergeCell ref="F3:G3"/>
    <mergeCell ref="H3:H4"/>
  </mergeCells>
  <phoneticPr fontId="3" type="noConversion"/>
  <pageMargins left="0.78740157480314965" right="0.39370078740157483" top="0.78740157480314965" bottom="0.78740157480314965" header="0.51181102362204722" footer="0.31496062992125984"/>
  <pageSetup paperSize="9" scale="40" orientation="landscape" r:id="rId1"/>
  <headerFooter alignWithMargins="0">
    <oddHeader>&amp;C&amp;"Times New Roman,обычный"&amp;14
&amp;18 &amp;14 12&amp;R
&amp;"Times New Roman,обычный"&amp;14Продовження додатка 3
Таблиця  5</oddHeader>
  </headerFooter>
  <ignoredErrors>
    <ignoredError sqref="E7 E19:G19 D9:G9 D10:G10 E11 D13:G13 D14:G14 D15:G15 F11:G11 D8:F8 G7:G8 F7 E18 F17:F18 D17:E17 G17:G18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O89"/>
  <sheetViews>
    <sheetView topLeftCell="A52" zoomScale="87" zoomScaleNormal="87" zoomScaleSheetLayoutView="75" workbookViewId="0">
      <selection activeCell="I23" sqref="I23:K23"/>
    </sheetView>
  </sheetViews>
  <sheetFormatPr defaultColWidth="9.140625" defaultRowHeight="18.75"/>
  <cols>
    <col min="1" max="1" width="44.85546875" style="2" customWidth="1"/>
    <col min="2" max="2" width="13.5703125" style="21" customWidth="1"/>
    <col min="3" max="3" width="18.5703125" style="2" customWidth="1"/>
    <col min="4" max="4" width="16.140625" style="2" customWidth="1"/>
    <col min="5" max="5" width="15.42578125" style="2" customWidth="1"/>
    <col min="6" max="6" width="16.5703125" style="2" customWidth="1"/>
    <col min="7" max="7" width="15.28515625" style="2" customWidth="1"/>
    <col min="8" max="8" width="16.5703125" style="2" customWidth="1"/>
    <col min="9" max="9" width="16.140625" style="2" customWidth="1"/>
    <col min="10" max="10" width="16.42578125" style="2" customWidth="1"/>
    <col min="11" max="11" width="16.5703125" style="2" customWidth="1"/>
    <col min="12" max="12" width="16.85546875" style="2" customWidth="1"/>
    <col min="13" max="15" width="16.7109375" style="2" customWidth="1"/>
    <col min="16" max="16384" width="9.140625" style="2"/>
  </cols>
  <sheetData>
    <row r="1" spans="1:15">
      <c r="A1" s="378" t="s">
        <v>107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</row>
    <row r="2" spans="1:15">
      <c r="A2" s="378" t="s">
        <v>475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</row>
    <row r="3" spans="1:15">
      <c r="A3" s="379" t="s">
        <v>442</v>
      </c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</row>
    <row r="4" spans="1:15">
      <c r="A4" s="380" t="s">
        <v>118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</row>
    <row r="5" spans="1:15" ht="24.95" customHeight="1">
      <c r="A5" s="324" t="s">
        <v>289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</row>
    <row r="6" spans="1:15" ht="9.1999999999999993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382" t="s">
        <v>221</v>
      </c>
      <c r="B7" s="382"/>
      <c r="C7" s="382"/>
      <c r="D7" s="382"/>
      <c r="E7" s="382"/>
      <c r="F7" s="382"/>
      <c r="G7" s="382"/>
      <c r="H7" s="382"/>
      <c r="I7" s="382"/>
      <c r="J7" s="382"/>
      <c r="K7" s="382"/>
      <c r="L7" s="382"/>
      <c r="M7" s="382"/>
      <c r="N7" s="382"/>
      <c r="O7" s="382"/>
    </row>
    <row r="8" spans="1:15" ht="12.75" customHeight="1">
      <c r="B8" s="2"/>
    </row>
    <row r="9" spans="1:15" s="3" customFormat="1" ht="53.25" customHeight="1">
      <c r="A9" s="284" t="s">
        <v>201</v>
      </c>
      <c r="B9" s="284"/>
      <c r="C9" s="332" t="s">
        <v>359</v>
      </c>
      <c r="D9" s="332"/>
      <c r="E9" s="291"/>
      <c r="F9" s="290" t="s">
        <v>360</v>
      </c>
      <c r="G9" s="332"/>
      <c r="H9" s="291"/>
      <c r="I9" s="284" t="s">
        <v>361</v>
      </c>
      <c r="J9" s="284"/>
      <c r="K9" s="284"/>
      <c r="L9" s="284" t="s">
        <v>357</v>
      </c>
      <c r="M9" s="284"/>
      <c r="N9" s="290" t="s">
        <v>358</v>
      </c>
      <c r="O9" s="291"/>
    </row>
    <row r="10" spans="1:15" s="3" customFormat="1" ht="17.25" customHeight="1">
      <c r="A10" s="284">
        <v>1</v>
      </c>
      <c r="B10" s="284"/>
      <c r="C10" s="332">
        <v>2</v>
      </c>
      <c r="D10" s="332"/>
      <c r="E10" s="291"/>
      <c r="F10" s="290">
        <v>3</v>
      </c>
      <c r="G10" s="332"/>
      <c r="H10" s="291"/>
      <c r="I10" s="284">
        <v>4</v>
      </c>
      <c r="J10" s="284"/>
      <c r="K10" s="284"/>
      <c r="L10" s="290">
        <v>5</v>
      </c>
      <c r="M10" s="291"/>
      <c r="N10" s="284">
        <v>6</v>
      </c>
      <c r="O10" s="284"/>
    </row>
    <row r="11" spans="1:15" s="3" customFormat="1" ht="95.45" customHeight="1">
      <c r="A11" s="292" t="s">
        <v>367</v>
      </c>
      <c r="B11" s="292"/>
      <c r="C11" s="353">
        <f>C12+C13+C14</f>
        <v>69</v>
      </c>
      <c r="D11" s="381"/>
      <c r="E11" s="354"/>
      <c r="F11" s="353">
        <f>F12+F13+F14</f>
        <v>81</v>
      </c>
      <c r="G11" s="381"/>
      <c r="H11" s="354"/>
      <c r="I11" s="353">
        <f>I12+I13+I14</f>
        <v>75</v>
      </c>
      <c r="J11" s="381"/>
      <c r="K11" s="354"/>
      <c r="L11" s="344">
        <f>I11-F11</f>
        <v>-6</v>
      </c>
      <c r="M11" s="344"/>
      <c r="N11" s="313">
        <f>(I11/F11)*100</f>
        <v>92.592592592592595</v>
      </c>
      <c r="O11" s="314"/>
    </row>
    <row r="12" spans="1:15" s="3" customFormat="1">
      <c r="A12" s="352" t="s">
        <v>205</v>
      </c>
      <c r="B12" s="352"/>
      <c r="C12" s="333">
        <v>1</v>
      </c>
      <c r="D12" s="377"/>
      <c r="E12" s="334"/>
      <c r="F12" s="333">
        <v>1</v>
      </c>
      <c r="G12" s="377"/>
      <c r="H12" s="334"/>
      <c r="I12" s="333">
        <f>SUM(F12)</f>
        <v>1</v>
      </c>
      <c r="J12" s="377"/>
      <c r="K12" s="334"/>
      <c r="L12" s="325">
        <f t="shared" ref="L12:L26" si="0">I12-F12</f>
        <v>0</v>
      </c>
      <c r="M12" s="325"/>
      <c r="N12" s="329">
        <f t="shared" ref="N12:N26" si="1">(I12/F12)*100</f>
        <v>100</v>
      </c>
      <c r="O12" s="330"/>
    </row>
    <row r="13" spans="1:15" s="3" customFormat="1">
      <c r="A13" s="352" t="s">
        <v>204</v>
      </c>
      <c r="B13" s="352"/>
      <c r="C13" s="333">
        <v>11</v>
      </c>
      <c r="D13" s="377"/>
      <c r="E13" s="334"/>
      <c r="F13" s="333">
        <v>11</v>
      </c>
      <c r="G13" s="377"/>
      <c r="H13" s="334"/>
      <c r="I13" s="333">
        <f>SUM(F13)</f>
        <v>11</v>
      </c>
      <c r="J13" s="377"/>
      <c r="K13" s="334"/>
      <c r="L13" s="325">
        <f t="shared" si="0"/>
        <v>0</v>
      </c>
      <c r="M13" s="325"/>
      <c r="N13" s="329">
        <f t="shared" si="1"/>
        <v>100</v>
      </c>
      <c r="O13" s="330"/>
    </row>
    <row r="14" spans="1:15" s="3" customFormat="1">
      <c r="A14" s="352" t="s">
        <v>206</v>
      </c>
      <c r="B14" s="352"/>
      <c r="C14" s="333">
        <v>57</v>
      </c>
      <c r="D14" s="377"/>
      <c r="E14" s="334"/>
      <c r="F14" s="333">
        <v>69</v>
      </c>
      <c r="G14" s="377"/>
      <c r="H14" s="334"/>
      <c r="I14" s="333">
        <v>63</v>
      </c>
      <c r="J14" s="377"/>
      <c r="K14" s="334"/>
      <c r="L14" s="325">
        <f t="shared" si="0"/>
        <v>-6</v>
      </c>
      <c r="M14" s="325"/>
      <c r="N14" s="329">
        <f t="shared" si="1"/>
        <v>91.304347826086953</v>
      </c>
      <c r="O14" s="330"/>
    </row>
    <row r="15" spans="1:15" s="3" customFormat="1" ht="37.700000000000003" customHeight="1">
      <c r="A15" s="292" t="s">
        <v>423</v>
      </c>
      <c r="B15" s="292"/>
      <c r="C15" s="389">
        <f>C16+C17+C18</f>
        <v>9634.82</v>
      </c>
      <c r="D15" s="390"/>
      <c r="E15" s="391"/>
      <c r="F15" s="310">
        <f>F16+F17+F18</f>
        <v>10656.02</v>
      </c>
      <c r="G15" s="311"/>
      <c r="H15" s="312"/>
      <c r="I15" s="310">
        <f>I16+I17+I18</f>
        <v>10588.8</v>
      </c>
      <c r="J15" s="311"/>
      <c r="K15" s="312"/>
      <c r="L15" s="344">
        <f t="shared" si="0"/>
        <v>-67.220000000001164</v>
      </c>
      <c r="M15" s="344"/>
      <c r="N15" s="313">
        <f t="shared" si="1"/>
        <v>99.369182865647758</v>
      </c>
      <c r="O15" s="314"/>
    </row>
    <row r="16" spans="1:15" s="3" customFormat="1">
      <c r="A16" s="352" t="s">
        <v>205</v>
      </c>
      <c r="B16" s="352"/>
      <c r="C16" s="383">
        <v>378.03</v>
      </c>
      <c r="D16" s="384"/>
      <c r="E16" s="385"/>
      <c r="F16" s="374">
        <f>177.2+118.4+89.7</f>
        <v>385.3</v>
      </c>
      <c r="G16" s="375"/>
      <c r="H16" s="376"/>
      <c r="I16" s="374">
        <f>SUM(F16)</f>
        <v>385.3</v>
      </c>
      <c r="J16" s="375"/>
      <c r="K16" s="376"/>
      <c r="L16" s="325">
        <f t="shared" si="0"/>
        <v>0</v>
      </c>
      <c r="M16" s="325"/>
      <c r="N16" s="329">
        <f t="shared" si="1"/>
        <v>100</v>
      </c>
      <c r="O16" s="330"/>
    </row>
    <row r="17" spans="1:15" s="3" customFormat="1">
      <c r="A17" s="352" t="s">
        <v>204</v>
      </c>
      <c r="B17" s="352"/>
      <c r="C17" s="383">
        <v>2274.62</v>
      </c>
      <c r="D17" s="384"/>
      <c r="E17" s="385"/>
      <c r="F17" s="374">
        <f>1284.4+593.2+599.9</f>
        <v>2477.5</v>
      </c>
      <c r="G17" s="375"/>
      <c r="H17" s="376"/>
      <c r="I17" s="374">
        <f>SUM(F17)</f>
        <v>2477.5</v>
      </c>
      <c r="J17" s="375"/>
      <c r="K17" s="376"/>
      <c r="L17" s="325">
        <f t="shared" si="0"/>
        <v>0</v>
      </c>
      <c r="M17" s="325"/>
      <c r="N17" s="329">
        <f t="shared" si="1"/>
        <v>100</v>
      </c>
      <c r="O17" s="330"/>
    </row>
    <row r="18" spans="1:15" s="3" customFormat="1">
      <c r="A18" s="352" t="s">
        <v>206</v>
      </c>
      <c r="B18" s="352"/>
      <c r="C18" s="383">
        <v>6982.17</v>
      </c>
      <c r="D18" s="384"/>
      <c r="E18" s="385"/>
      <c r="F18" s="335">
        <v>7793.22</v>
      </c>
      <c r="G18" s="336"/>
      <c r="H18" s="337"/>
      <c r="I18" s="335">
        <v>7726</v>
      </c>
      <c r="J18" s="336"/>
      <c r="K18" s="337"/>
      <c r="L18" s="325">
        <f t="shared" si="0"/>
        <v>-67.220000000000255</v>
      </c>
      <c r="M18" s="325"/>
      <c r="N18" s="329">
        <f t="shared" si="1"/>
        <v>99.137455377879746</v>
      </c>
      <c r="O18" s="330"/>
    </row>
    <row r="19" spans="1:15" s="3" customFormat="1" ht="36" customHeight="1">
      <c r="A19" s="292" t="s">
        <v>424</v>
      </c>
      <c r="B19" s="292"/>
      <c r="C19" s="386">
        <f>C20+C21+C22</f>
        <v>11671.37</v>
      </c>
      <c r="D19" s="387"/>
      <c r="E19" s="388"/>
      <c r="F19" s="310">
        <f>F20+F21+F22</f>
        <v>13000.343730000001</v>
      </c>
      <c r="G19" s="311"/>
      <c r="H19" s="312"/>
      <c r="I19" s="338">
        <f>SUM(I20:K22)</f>
        <v>12762.703730000001</v>
      </c>
      <c r="J19" s="339"/>
      <c r="K19" s="340"/>
      <c r="L19" s="344">
        <f t="shared" si="0"/>
        <v>-237.63999999999942</v>
      </c>
      <c r="M19" s="344"/>
      <c r="N19" s="313">
        <f t="shared" si="1"/>
        <v>98.172048332448213</v>
      </c>
      <c r="O19" s="314"/>
    </row>
    <row r="20" spans="1:15" s="3" customFormat="1">
      <c r="A20" s="352" t="s">
        <v>205</v>
      </c>
      <c r="B20" s="352"/>
      <c r="C20" s="392">
        <v>409.82</v>
      </c>
      <c r="D20" s="393"/>
      <c r="E20" s="394"/>
      <c r="F20" s="374">
        <f>F16+F16*8.41%</f>
        <v>417.70373000000001</v>
      </c>
      <c r="G20" s="375"/>
      <c r="H20" s="376"/>
      <c r="I20" s="341">
        <f>F20</f>
        <v>417.70373000000001</v>
      </c>
      <c r="J20" s="342"/>
      <c r="K20" s="343"/>
      <c r="L20" s="325">
        <f t="shared" si="0"/>
        <v>0</v>
      </c>
      <c r="M20" s="325"/>
      <c r="N20" s="329">
        <f t="shared" si="1"/>
        <v>100</v>
      </c>
      <c r="O20" s="330"/>
    </row>
    <row r="21" spans="1:15" s="3" customFormat="1">
      <c r="A21" s="352" t="s">
        <v>204</v>
      </c>
      <c r="B21" s="352"/>
      <c r="C21" s="371">
        <v>2775.04</v>
      </c>
      <c r="D21" s="372"/>
      <c r="E21" s="373"/>
      <c r="F21" s="374">
        <f>F17+F17*22%</f>
        <v>3022.55</v>
      </c>
      <c r="G21" s="375"/>
      <c r="H21" s="376"/>
      <c r="I21" s="341">
        <f>F21</f>
        <v>3022.55</v>
      </c>
      <c r="J21" s="342"/>
      <c r="K21" s="343"/>
      <c r="L21" s="325">
        <f t="shared" si="0"/>
        <v>0</v>
      </c>
      <c r="M21" s="325"/>
      <c r="N21" s="329">
        <f t="shared" si="1"/>
        <v>100</v>
      </c>
      <c r="O21" s="330"/>
    </row>
    <row r="22" spans="1:15" s="3" customFormat="1">
      <c r="A22" s="352" t="s">
        <v>206</v>
      </c>
      <c r="B22" s="352"/>
      <c r="C22" s="371">
        <v>8486.51</v>
      </c>
      <c r="D22" s="372"/>
      <c r="E22" s="373"/>
      <c r="F22" s="374">
        <v>9560.09</v>
      </c>
      <c r="G22" s="375"/>
      <c r="H22" s="376"/>
      <c r="I22" s="341">
        <v>9322.4500000000007</v>
      </c>
      <c r="J22" s="342"/>
      <c r="K22" s="343"/>
      <c r="L22" s="325">
        <f t="shared" si="0"/>
        <v>-237.63999999999942</v>
      </c>
      <c r="M22" s="325"/>
      <c r="N22" s="329">
        <f t="shared" si="1"/>
        <v>97.514249342840913</v>
      </c>
      <c r="O22" s="330"/>
    </row>
    <row r="23" spans="1:15" s="3" customFormat="1" ht="56.25" customHeight="1">
      <c r="A23" s="292" t="s">
        <v>425</v>
      </c>
      <c r="B23" s="292"/>
      <c r="C23" s="310">
        <f>(C19/C11)/12*1000</f>
        <v>14095.857487922707</v>
      </c>
      <c r="D23" s="311"/>
      <c r="E23" s="312"/>
      <c r="F23" s="310">
        <f>(F19/F11)/12*1000</f>
        <v>13374.839228395063</v>
      </c>
      <c r="G23" s="311"/>
      <c r="H23" s="312"/>
      <c r="I23" s="310">
        <f>(I19/I11)/12*1000</f>
        <v>14180.781922222224</v>
      </c>
      <c r="J23" s="311"/>
      <c r="K23" s="312"/>
      <c r="L23" s="344">
        <f t="shared" si="0"/>
        <v>805.94269382716084</v>
      </c>
      <c r="M23" s="344"/>
      <c r="N23" s="313">
        <f t="shared" si="1"/>
        <v>106.02581219904405</v>
      </c>
      <c r="O23" s="314"/>
    </row>
    <row r="24" spans="1:15" s="3" customFormat="1">
      <c r="A24" s="352" t="s">
        <v>205</v>
      </c>
      <c r="B24" s="352"/>
      <c r="C24" s="315">
        <v>34151.86</v>
      </c>
      <c r="D24" s="316"/>
      <c r="E24" s="317"/>
      <c r="F24" s="326">
        <f>(F20/F12)/12*1000</f>
        <v>34808.644166666665</v>
      </c>
      <c r="G24" s="327"/>
      <c r="H24" s="328"/>
      <c r="I24" s="326">
        <f>F24</f>
        <v>34808.644166666665</v>
      </c>
      <c r="J24" s="327"/>
      <c r="K24" s="328"/>
      <c r="L24" s="325">
        <f t="shared" si="0"/>
        <v>0</v>
      </c>
      <c r="M24" s="325"/>
      <c r="N24" s="329">
        <f t="shared" si="1"/>
        <v>100</v>
      </c>
      <c r="O24" s="330"/>
    </row>
    <row r="25" spans="1:15" s="3" customFormat="1">
      <c r="A25" s="352" t="s">
        <v>204</v>
      </c>
      <c r="B25" s="352"/>
      <c r="C25" s="315">
        <v>21023</v>
      </c>
      <c r="D25" s="316"/>
      <c r="E25" s="317"/>
      <c r="F25" s="326">
        <f>(F21/F13)/12*1000</f>
        <v>22898.106060606064</v>
      </c>
      <c r="G25" s="327"/>
      <c r="H25" s="328"/>
      <c r="I25" s="326">
        <f>F25</f>
        <v>22898.106060606064</v>
      </c>
      <c r="J25" s="327"/>
      <c r="K25" s="328"/>
      <c r="L25" s="325">
        <f t="shared" si="0"/>
        <v>0</v>
      </c>
      <c r="M25" s="325"/>
      <c r="N25" s="329">
        <f t="shared" si="1"/>
        <v>100</v>
      </c>
      <c r="O25" s="330"/>
    </row>
    <row r="26" spans="1:15" s="3" customFormat="1">
      <c r="A26" s="352" t="s">
        <v>206</v>
      </c>
      <c r="B26" s="352"/>
      <c r="C26" s="315">
        <v>12407.18</v>
      </c>
      <c r="D26" s="316"/>
      <c r="E26" s="317"/>
      <c r="F26" s="326">
        <f>(F22/F14)/12*1000</f>
        <v>11546.002415458936</v>
      </c>
      <c r="G26" s="327"/>
      <c r="H26" s="328"/>
      <c r="I26" s="326">
        <f>(I22/I14)/12*1000</f>
        <v>12331.28306878307</v>
      </c>
      <c r="J26" s="327"/>
      <c r="K26" s="328"/>
      <c r="L26" s="325">
        <f t="shared" si="0"/>
        <v>785.28065332413462</v>
      </c>
      <c r="M26" s="325"/>
      <c r="N26" s="329">
        <f t="shared" si="1"/>
        <v>106.8013207088258</v>
      </c>
      <c r="O26" s="330"/>
    </row>
    <row r="27" spans="1:15" s="3" customFormat="1" ht="13.7" customHeight="1">
      <c r="A27" s="28"/>
      <c r="B27" s="28"/>
      <c r="C27" s="28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7"/>
      <c r="O27" s="107"/>
    </row>
    <row r="28" spans="1:15">
      <c r="A28" s="395" t="s">
        <v>426</v>
      </c>
      <c r="B28" s="395"/>
      <c r="C28" s="395"/>
      <c r="D28" s="395"/>
      <c r="E28" s="395"/>
      <c r="F28" s="395"/>
      <c r="G28" s="395"/>
      <c r="H28" s="395"/>
      <c r="I28" s="395"/>
      <c r="J28" s="395"/>
      <c r="K28" s="395"/>
      <c r="L28" s="395"/>
      <c r="M28" s="395"/>
      <c r="N28" s="395"/>
      <c r="O28" s="395"/>
    </row>
    <row r="29" spans="1:15" ht="11.25" customHeight="1">
      <c r="A29" s="24"/>
      <c r="B29" s="24"/>
      <c r="C29" s="24"/>
      <c r="D29" s="24"/>
      <c r="E29" s="24"/>
      <c r="F29" s="24"/>
      <c r="G29" s="24"/>
      <c r="H29" s="24"/>
      <c r="I29" s="24"/>
    </row>
    <row r="30" spans="1:15" ht="30.75" customHeight="1">
      <c r="A30" s="324" t="s">
        <v>207</v>
      </c>
      <c r="B30" s="324"/>
      <c r="C30" s="324"/>
      <c r="D30" s="324"/>
      <c r="E30" s="324"/>
      <c r="F30" s="324"/>
      <c r="G30" s="324"/>
      <c r="H30" s="324"/>
      <c r="I30" s="324"/>
      <c r="J30" s="324"/>
      <c r="K30" s="324"/>
      <c r="L30" s="324"/>
      <c r="M30" s="324"/>
      <c r="N30" s="324"/>
      <c r="O30" s="324"/>
    </row>
    <row r="31" spans="1:15" ht="12.75" customHeight="1"/>
    <row r="32" spans="1:15" ht="24.95" customHeight="1">
      <c r="A32" s="39" t="s">
        <v>119</v>
      </c>
      <c r="B32" s="349" t="s">
        <v>228</v>
      </c>
      <c r="C32" s="350"/>
      <c r="D32" s="350"/>
      <c r="E32" s="350"/>
      <c r="F32" s="285" t="s">
        <v>79</v>
      </c>
      <c r="G32" s="285"/>
      <c r="H32" s="285"/>
      <c r="I32" s="285"/>
      <c r="J32" s="285"/>
      <c r="K32" s="285"/>
      <c r="L32" s="285"/>
      <c r="M32" s="285"/>
      <c r="N32" s="285"/>
      <c r="O32" s="285"/>
    </row>
    <row r="33" spans="1:15" ht="17.25" customHeight="1">
      <c r="A33" s="39">
        <v>1</v>
      </c>
      <c r="B33" s="349">
        <v>2</v>
      </c>
      <c r="C33" s="350"/>
      <c r="D33" s="350"/>
      <c r="E33" s="350"/>
      <c r="F33" s="285">
        <v>3</v>
      </c>
      <c r="G33" s="285"/>
      <c r="H33" s="285"/>
      <c r="I33" s="285"/>
      <c r="J33" s="285"/>
      <c r="K33" s="285"/>
      <c r="L33" s="285"/>
      <c r="M33" s="285"/>
      <c r="N33" s="285"/>
      <c r="O33" s="285"/>
    </row>
    <row r="34" spans="1:15" ht="20.100000000000001" customHeight="1">
      <c r="A34" s="99"/>
      <c r="B34" s="308"/>
      <c r="C34" s="309"/>
      <c r="D34" s="309"/>
      <c r="E34" s="309"/>
      <c r="F34" s="307"/>
      <c r="G34" s="307"/>
      <c r="H34" s="307"/>
      <c r="I34" s="307"/>
      <c r="J34" s="307"/>
      <c r="K34" s="307"/>
      <c r="L34" s="307"/>
      <c r="M34" s="307"/>
      <c r="N34" s="307"/>
      <c r="O34" s="307"/>
    </row>
    <row r="35" spans="1:15" ht="20.100000000000001" customHeight="1">
      <c r="A35" s="99"/>
      <c r="B35" s="308"/>
      <c r="C35" s="309"/>
      <c r="D35" s="309"/>
      <c r="E35" s="309"/>
      <c r="F35" s="307"/>
      <c r="G35" s="307"/>
      <c r="H35" s="307"/>
      <c r="I35" s="307"/>
      <c r="J35" s="307"/>
      <c r="K35" s="307"/>
      <c r="L35" s="307"/>
      <c r="M35" s="307"/>
      <c r="N35" s="307"/>
      <c r="O35" s="307"/>
    </row>
    <row r="36" spans="1:15" ht="20.100000000000001" customHeight="1">
      <c r="A36" s="99"/>
      <c r="B36" s="308"/>
      <c r="C36" s="309"/>
      <c r="D36" s="309"/>
      <c r="E36" s="309"/>
      <c r="F36" s="307"/>
      <c r="G36" s="307"/>
      <c r="H36" s="307"/>
      <c r="I36" s="307"/>
      <c r="J36" s="307"/>
      <c r="K36" s="307"/>
      <c r="L36" s="307"/>
      <c r="M36" s="307"/>
      <c r="N36" s="307"/>
      <c r="O36" s="307"/>
    </row>
    <row r="37" spans="1:15" ht="20.100000000000001" customHeight="1">
      <c r="A37" s="99"/>
      <c r="B37" s="308"/>
      <c r="C37" s="309"/>
      <c r="D37" s="309"/>
      <c r="E37" s="309"/>
      <c r="F37" s="307"/>
      <c r="G37" s="307"/>
      <c r="H37" s="307"/>
      <c r="I37" s="307"/>
      <c r="J37" s="307"/>
      <c r="K37" s="307"/>
      <c r="L37" s="307"/>
      <c r="M37" s="307"/>
      <c r="N37" s="307"/>
      <c r="O37" s="307"/>
    </row>
    <row r="38" spans="1:15" ht="20.100000000000001" customHeight="1">
      <c r="A38" s="99"/>
      <c r="B38" s="308"/>
      <c r="C38" s="309"/>
      <c r="D38" s="309"/>
      <c r="E38" s="309"/>
      <c r="F38" s="307"/>
      <c r="G38" s="307"/>
      <c r="H38" s="307"/>
      <c r="I38" s="307"/>
      <c r="J38" s="307"/>
      <c r="K38" s="307"/>
      <c r="L38" s="307"/>
      <c r="M38" s="307"/>
      <c r="N38" s="307"/>
      <c r="O38" s="307"/>
    </row>
    <row r="39" spans="1:15" ht="20.100000000000001" customHeight="1">
      <c r="A39" s="99"/>
      <c r="B39" s="308"/>
      <c r="C39" s="309"/>
      <c r="D39" s="309"/>
      <c r="E39" s="309"/>
      <c r="F39" s="307"/>
      <c r="G39" s="307"/>
      <c r="H39" s="307"/>
      <c r="I39" s="307"/>
      <c r="J39" s="307"/>
      <c r="K39" s="307"/>
      <c r="L39" s="307"/>
      <c r="M39" s="307"/>
      <c r="N39" s="307"/>
      <c r="O39" s="307"/>
    </row>
    <row r="40" spans="1:15">
      <c r="A40" s="324" t="s">
        <v>178</v>
      </c>
      <c r="B40" s="324"/>
      <c r="C40" s="324"/>
      <c r="D40" s="324"/>
      <c r="E40" s="324"/>
      <c r="F40" s="324"/>
      <c r="G40" s="324"/>
      <c r="H40" s="324"/>
      <c r="I40" s="324"/>
      <c r="J40" s="324"/>
    </row>
    <row r="41" spans="1:15">
      <c r="A41" s="20"/>
    </row>
    <row r="42" spans="1:15" ht="52.5" customHeight="1">
      <c r="A42" s="318" t="s">
        <v>288</v>
      </c>
      <c r="B42" s="319"/>
      <c r="C42" s="320"/>
      <c r="D42" s="284" t="s">
        <v>170</v>
      </c>
      <c r="E42" s="284"/>
      <c r="F42" s="284"/>
      <c r="G42" s="284" t="s">
        <v>164</v>
      </c>
      <c r="H42" s="284"/>
      <c r="I42" s="284"/>
      <c r="J42" s="284" t="s">
        <v>202</v>
      </c>
      <c r="K42" s="284"/>
      <c r="L42" s="284"/>
      <c r="M42" s="290" t="s">
        <v>203</v>
      </c>
      <c r="N42" s="332"/>
      <c r="O42" s="291"/>
    </row>
    <row r="43" spans="1:15" ht="155.25" customHeight="1">
      <c r="A43" s="321"/>
      <c r="B43" s="322"/>
      <c r="C43" s="323"/>
      <c r="D43" s="7" t="s">
        <v>427</v>
      </c>
      <c r="E43" s="7" t="s">
        <v>219</v>
      </c>
      <c r="F43" s="7" t="s">
        <v>428</v>
      </c>
      <c r="G43" s="7" t="s">
        <v>427</v>
      </c>
      <c r="H43" s="7" t="s">
        <v>219</v>
      </c>
      <c r="I43" s="7" t="s">
        <v>428</v>
      </c>
      <c r="J43" s="7" t="s">
        <v>427</v>
      </c>
      <c r="K43" s="7" t="s">
        <v>219</v>
      </c>
      <c r="L43" s="7" t="s">
        <v>428</v>
      </c>
      <c r="M43" s="115" t="s">
        <v>171</v>
      </c>
      <c r="N43" s="115" t="s">
        <v>172</v>
      </c>
      <c r="O43" s="115" t="s">
        <v>242</v>
      </c>
    </row>
    <row r="44" spans="1:15">
      <c r="A44" s="290">
        <v>1</v>
      </c>
      <c r="B44" s="332"/>
      <c r="C44" s="291"/>
      <c r="D44" s="7">
        <v>2</v>
      </c>
      <c r="E44" s="7">
        <v>3</v>
      </c>
      <c r="F44" s="7">
        <v>4</v>
      </c>
      <c r="G44" s="7">
        <v>5</v>
      </c>
      <c r="H44" s="6">
        <v>6</v>
      </c>
      <c r="I44" s="6">
        <v>7</v>
      </c>
      <c r="J44" s="6">
        <v>8</v>
      </c>
      <c r="K44" s="6">
        <v>9</v>
      </c>
      <c r="L44" s="6">
        <v>10</v>
      </c>
      <c r="M44" s="6">
        <v>11</v>
      </c>
      <c r="N44" s="6">
        <v>12</v>
      </c>
      <c r="O44" s="6">
        <v>13</v>
      </c>
    </row>
    <row r="45" spans="1:15">
      <c r="A45" s="290"/>
      <c r="B45" s="332"/>
      <c r="C45" s="291"/>
      <c r="D45" s="113"/>
      <c r="E45" s="113"/>
      <c r="F45" s="114"/>
      <c r="G45" s="113"/>
      <c r="H45" s="113"/>
      <c r="I45" s="114"/>
      <c r="J45" s="180">
        <f t="shared" ref="J45:L48" si="2">G45-D45</f>
        <v>0</v>
      </c>
      <c r="K45" s="180">
        <f t="shared" si="2"/>
        <v>0</v>
      </c>
      <c r="L45" s="181">
        <f t="shared" si="2"/>
        <v>0</v>
      </c>
      <c r="M45" s="155" t="e">
        <f t="shared" ref="M45:O48" si="3">(G45/D45)*100</f>
        <v>#DIV/0!</v>
      </c>
      <c r="N45" s="113" t="e">
        <f t="shared" si="3"/>
        <v>#DIV/0!</v>
      </c>
      <c r="O45" s="114" t="e">
        <f t="shared" si="3"/>
        <v>#DIV/0!</v>
      </c>
    </row>
    <row r="46" spans="1:15">
      <c r="A46" s="290"/>
      <c r="B46" s="332"/>
      <c r="C46" s="291"/>
      <c r="D46" s="113"/>
      <c r="E46" s="113"/>
      <c r="F46" s="114"/>
      <c r="G46" s="113"/>
      <c r="H46" s="113"/>
      <c r="I46" s="114"/>
      <c r="J46" s="180">
        <f t="shared" si="2"/>
        <v>0</v>
      </c>
      <c r="K46" s="180">
        <f t="shared" si="2"/>
        <v>0</v>
      </c>
      <c r="L46" s="181">
        <f t="shared" si="2"/>
        <v>0</v>
      </c>
      <c r="M46" s="155" t="e">
        <f t="shared" si="3"/>
        <v>#DIV/0!</v>
      </c>
      <c r="N46" s="113" t="e">
        <f t="shared" si="3"/>
        <v>#DIV/0!</v>
      </c>
      <c r="O46" s="114" t="e">
        <f t="shared" si="3"/>
        <v>#DIV/0!</v>
      </c>
    </row>
    <row r="47" spans="1:15" ht="20.100000000000001" customHeight="1">
      <c r="A47" s="367"/>
      <c r="B47" s="259"/>
      <c r="C47" s="262"/>
      <c r="D47" s="113"/>
      <c r="E47" s="113"/>
      <c r="F47" s="114"/>
      <c r="G47" s="113"/>
      <c r="H47" s="113"/>
      <c r="I47" s="114"/>
      <c r="J47" s="180">
        <f t="shared" si="2"/>
        <v>0</v>
      </c>
      <c r="K47" s="180">
        <f t="shared" si="2"/>
        <v>0</v>
      </c>
      <c r="L47" s="181">
        <f t="shared" si="2"/>
        <v>0</v>
      </c>
      <c r="M47" s="155" t="e">
        <f t="shared" si="3"/>
        <v>#DIV/0!</v>
      </c>
      <c r="N47" s="113" t="e">
        <f t="shared" si="3"/>
        <v>#DIV/0!</v>
      </c>
      <c r="O47" s="114" t="e">
        <f t="shared" si="3"/>
        <v>#DIV/0!</v>
      </c>
    </row>
    <row r="48" spans="1:15" ht="20.100000000000001" customHeight="1">
      <c r="A48" s="367"/>
      <c r="B48" s="259"/>
      <c r="C48" s="262"/>
      <c r="D48" s="113"/>
      <c r="E48" s="113"/>
      <c r="F48" s="114"/>
      <c r="G48" s="113"/>
      <c r="H48" s="113"/>
      <c r="I48" s="114"/>
      <c r="J48" s="180">
        <f t="shared" si="2"/>
        <v>0</v>
      </c>
      <c r="K48" s="180">
        <f t="shared" si="2"/>
        <v>0</v>
      </c>
      <c r="L48" s="181">
        <f t="shared" si="2"/>
        <v>0</v>
      </c>
      <c r="M48" s="155" t="e">
        <f t="shared" si="3"/>
        <v>#DIV/0!</v>
      </c>
      <c r="N48" s="113" t="e">
        <f t="shared" si="3"/>
        <v>#DIV/0!</v>
      </c>
      <c r="O48" s="114" t="e">
        <f t="shared" si="3"/>
        <v>#DIV/0!</v>
      </c>
    </row>
    <row r="49" spans="1:15" ht="24.95" customHeight="1">
      <c r="A49" s="368" t="s">
        <v>53</v>
      </c>
      <c r="B49" s="369"/>
      <c r="C49" s="370"/>
      <c r="D49" s="182">
        <f>SUM(D45:D48)</f>
        <v>0</v>
      </c>
      <c r="E49" s="150"/>
      <c r="F49" s="151"/>
      <c r="G49" s="182">
        <f>SUM(G45:G48)</f>
        <v>0</v>
      </c>
      <c r="H49" s="150"/>
      <c r="I49" s="151"/>
      <c r="J49" s="150"/>
      <c r="K49" s="150"/>
      <c r="L49" s="151"/>
      <c r="M49" s="156"/>
      <c r="N49" s="150"/>
      <c r="O49" s="151"/>
    </row>
    <row r="50" spans="1:15">
      <c r="A50" s="22"/>
      <c r="B50" s="23"/>
      <c r="C50" s="23"/>
      <c r="D50" s="23"/>
      <c r="E50" s="23"/>
      <c r="F50" s="13"/>
      <c r="G50" s="13"/>
      <c r="H50" s="13"/>
      <c r="I50" s="5"/>
      <c r="J50" s="5"/>
      <c r="K50" s="5"/>
      <c r="L50" s="5"/>
      <c r="M50" s="5"/>
      <c r="N50" s="5"/>
      <c r="O50" s="5"/>
    </row>
    <row r="51" spans="1:15">
      <c r="A51" s="324" t="s">
        <v>69</v>
      </c>
      <c r="B51" s="324"/>
      <c r="C51" s="324"/>
      <c r="D51" s="324"/>
      <c r="E51" s="324"/>
      <c r="F51" s="324"/>
      <c r="G51" s="324"/>
      <c r="H51" s="324"/>
      <c r="I51" s="324"/>
      <c r="J51" s="324"/>
      <c r="K51" s="324"/>
      <c r="L51" s="324"/>
      <c r="M51" s="324"/>
      <c r="N51" s="324"/>
      <c r="O51" s="324"/>
    </row>
    <row r="52" spans="1:15">
      <c r="A52" s="20"/>
    </row>
    <row r="53" spans="1:15" ht="56.25" customHeight="1">
      <c r="A53" s="7" t="s">
        <v>110</v>
      </c>
      <c r="B53" s="284" t="s">
        <v>68</v>
      </c>
      <c r="C53" s="284"/>
      <c r="D53" s="284" t="s">
        <v>62</v>
      </c>
      <c r="E53" s="284"/>
      <c r="F53" s="284" t="s">
        <v>63</v>
      </c>
      <c r="G53" s="284"/>
      <c r="H53" s="284" t="s">
        <v>82</v>
      </c>
      <c r="I53" s="284"/>
      <c r="J53" s="284"/>
      <c r="K53" s="290" t="s">
        <v>80</v>
      </c>
      <c r="L53" s="291"/>
      <c r="M53" s="290" t="s">
        <v>32</v>
      </c>
      <c r="N53" s="332"/>
      <c r="O53" s="291"/>
    </row>
    <row r="54" spans="1:15">
      <c r="A54" s="6">
        <v>1</v>
      </c>
      <c r="B54" s="285">
        <v>2</v>
      </c>
      <c r="C54" s="285"/>
      <c r="D54" s="285">
        <v>3</v>
      </c>
      <c r="E54" s="285"/>
      <c r="F54" s="285">
        <v>4</v>
      </c>
      <c r="G54" s="285"/>
      <c r="H54" s="285">
        <v>5</v>
      </c>
      <c r="I54" s="285"/>
      <c r="J54" s="285"/>
      <c r="K54" s="285">
        <v>6</v>
      </c>
      <c r="L54" s="285"/>
      <c r="M54" s="349">
        <v>7</v>
      </c>
      <c r="N54" s="350"/>
      <c r="O54" s="351"/>
    </row>
    <row r="55" spans="1:15">
      <c r="A55" s="92"/>
      <c r="B55" s="307"/>
      <c r="C55" s="307"/>
      <c r="D55" s="331"/>
      <c r="E55" s="331"/>
      <c r="F55" s="348" t="s">
        <v>183</v>
      </c>
      <c r="G55" s="348"/>
      <c r="H55" s="363"/>
      <c r="I55" s="363"/>
      <c r="J55" s="363"/>
      <c r="K55" s="333"/>
      <c r="L55" s="334"/>
      <c r="M55" s="331"/>
      <c r="N55" s="331"/>
      <c r="O55" s="331"/>
    </row>
    <row r="56" spans="1:15">
      <c r="A56" s="92"/>
      <c r="B56" s="355"/>
      <c r="C56" s="356"/>
      <c r="D56" s="357"/>
      <c r="E56" s="358"/>
      <c r="F56" s="305"/>
      <c r="G56" s="306"/>
      <c r="H56" s="345"/>
      <c r="I56" s="346"/>
      <c r="J56" s="347"/>
      <c r="K56" s="333"/>
      <c r="L56" s="334"/>
      <c r="M56" s="357"/>
      <c r="N56" s="365"/>
      <c r="O56" s="358"/>
    </row>
    <row r="57" spans="1:15">
      <c r="A57" s="92"/>
      <c r="B57" s="308"/>
      <c r="C57" s="360"/>
      <c r="D57" s="357"/>
      <c r="E57" s="358"/>
      <c r="F57" s="305"/>
      <c r="G57" s="306"/>
      <c r="H57" s="345"/>
      <c r="I57" s="346"/>
      <c r="J57" s="347"/>
      <c r="K57" s="333"/>
      <c r="L57" s="334"/>
      <c r="M57" s="357"/>
      <c r="N57" s="365"/>
      <c r="O57" s="358"/>
    </row>
    <row r="58" spans="1:15">
      <c r="A58" s="92"/>
      <c r="B58" s="307"/>
      <c r="C58" s="307"/>
      <c r="D58" s="331"/>
      <c r="E58" s="331"/>
      <c r="F58" s="348"/>
      <c r="G58" s="348"/>
      <c r="H58" s="363"/>
      <c r="I58" s="363"/>
      <c r="J58" s="363"/>
      <c r="K58" s="333"/>
      <c r="L58" s="334"/>
      <c r="M58" s="331"/>
      <c r="N58" s="331"/>
      <c r="O58" s="331"/>
    </row>
    <row r="59" spans="1:15">
      <c r="A59" s="117" t="s">
        <v>53</v>
      </c>
      <c r="B59" s="359" t="s">
        <v>33</v>
      </c>
      <c r="C59" s="359"/>
      <c r="D59" s="359" t="s">
        <v>33</v>
      </c>
      <c r="E59" s="359"/>
      <c r="F59" s="359" t="s">
        <v>33</v>
      </c>
      <c r="G59" s="359"/>
      <c r="H59" s="364"/>
      <c r="I59" s="364"/>
      <c r="J59" s="364"/>
      <c r="K59" s="353">
        <f>SUM(K55:L58)</f>
        <v>0</v>
      </c>
      <c r="L59" s="354"/>
      <c r="M59" s="366"/>
      <c r="N59" s="366"/>
      <c r="O59" s="366"/>
    </row>
    <row r="60" spans="1:15">
      <c r="A60" s="13"/>
      <c r="B60" s="25"/>
      <c r="C60" s="25"/>
      <c r="D60" s="25"/>
      <c r="E60" s="25"/>
      <c r="F60" s="25"/>
      <c r="G60" s="25"/>
      <c r="H60" s="25"/>
      <c r="I60" s="25"/>
      <c r="J60" s="25"/>
      <c r="K60" s="3"/>
      <c r="L60" s="3"/>
      <c r="M60" s="3"/>
      <c r="N60" s="3"/>
      <c r="O60" s="3"/>
    </row>
    <row r="61" spans="1:15">
      <c r="A61" s="324" t="s">
        <v>70</v>
      </c>
      <c r="B61" s="324"/>
      <c r="C61" s="324"/>
      <c r="D61" s="324"/>
      <c r="E61" s="324"/>
      <c r="F61" s="324"/>
      <c r="G61" s="324"/>
      <c r="H61" s="324"/>
      <c r="I61" s="324"/>
      <c r="J61" s="324"/>
      <c r="K61" s="324"/>
      <c r="L61" s="324"/>
      <c r="M61" s="324"/>
      <c r="N61" s="324"/>
      <c r="O61" s="324"/>
    </row>
    <row r="62" spans="1:15" ht="15" customHeight="1">
      <c r="A62" s="5"/>
      <c r="B62" s="18"/>
      <c r="C62" s="5"/>
      <c r="D62" s="5"/>
      <c r="E62" s="5"/>
      <c r="F62" s="5"/>
      <c r="G62" s="5"/>
      <c r="H62" s="5"/>
      <c r="I62" s="17"/>
    </row>
    <row r="63" spans="1:15" ht="42.75" customHeight="1">
      <c r="A63" s="284" t="s">
        <v>61</v>
      </c>
      <c r="B63" s="284"/>
      <c r="C63" s="284"/>
      <c r="D63" s="284" t="s">
        <v>173</v>
      </c>
      <c r="E63" s="284"/>
      <c r="F63" s="284" t="s">
        <v>174</v>
      </c>
      <c r="G63" s="284"/>
      <c r="H63" s="284"/>
      <c r="I63" s="284"/>
      <c r="J63" s="284" t="s">
        <v>345</v>
      </c>
      <c r="K63" s="284"/>
      <c r="L63" s="284"/>
      <c r="M63" s="284"/>
      <c r="N63" s="284" t="s">
        <v>177</v>
      </c>
      <c r="O63" s="284"/>
    </row>
    <row r="64" spans="1:15" ht="42.75" customHeight="1">
      <c r="A64" s="284"/>
      <c r="B64" s="284"/>
      <c r="C64" s="284"/>
      <c r="D64" s="284"/>
      <c r="E64" s="284"/>
      <c r="F64" s="285" t="s">
        <v>175</v>
      </c>
      <c r="G64" s="285"/>
      <c r="H64" s="284" t="s">
        <v>176</v>
      </c>
      <c r="I64" s="284"/>
      <c r="J64" s="285" t="s">
        <v>175</v>
      </c>
      <c r="K64" s="285"/>
      <c r="L64" s="284" t="s">
        <v>176</v>
      </c>
      <c r="M64" s="284"/>
      <c r="N64" s="284"/>
      <c r="O64" s="284"/>
    </row>
    <row r="65" spans="1:15">
      <c r="A65" s="284">
        <v>1</v>
      </c>
      <c r="B65" s="284"/>
      <c r="C65" s="284"/>
      <c r="D65" s="290">
        <v>2</v>
      </c>
      <c r="E65" s="291"/>
      <c r="F65" s="290">
        <v>3</v>
      </c>
      <c r="G65" s="291"/>
      <c r="H65" s="349">
        <v>4</v>
      </c>
      <c r="I65" s="351"/>
      <c r="J65" s="349">
        <v>5</v>
      </c>
      <c r="K65" s="351"/>
      <c r="L65" s="349">
        <v>6</v>
      </c>
      <c r="M65" s="351"/>
      <c r="N65" s="349">
        <v>7</v>
      </c>
      <c r="O65" s="351"/>
    </row>
    <row r="66" spans="1:15" ht="20.100000000000001" customHeight="1">
      <c r="A66" s="352" t="s">
        <v>216</v>
      </c>
      <c r="B66" s="352"/>
      <c r="C66" s="352"/>
      <c r="D66" s="333"/>
      <c r="E66" s="334"/>
      <c r="F66" s="333"/>
      <c r="G66" s="334"/>
      <c r="H66" s="333"/>
      <c r="I66" s="334"/>
      <c r="J66" s="333"/>
      <c r="K66" s="334"/>
      <c r="L66" s="333"/>
      <c r="M66" s="334"/>
      <c r="N66" s="361">
        <f>D66+H66-L66</f>
        <v>0</v>
      </c>
      <c r="O66" s="362"/>
    </row>
    <row r="67" spans="1:15" ht="20.100000000000001" customHeight="1">
      <c r="A67" s="352" t="s">
        <v>91</v>
      </c>
      <c r="B67" s="352"/>
      <c r="C67" s="352"/>
      <c r="D67" s="333"/>
      <c r="E67" s="334"/>
      <c r="F67" s="333"/>
      <c r="G67" s="334"/>
      <c r="H67" s="333"/>
      <c r="I67" s="334"/>
      <c r="J67" s="333"/>
      <c r="K67" s="334"/>
      <c r="L67" s="333"/>
      <c r="M67" s="334"/>
      <c r="N67" s="333"/>
      <c r="O67" s="334"/>
    </row>
    <row r="68" spans="1:15" ht="20.100000000000001" customHeight="1">
      <c r="A68" s="352"/>
      <c r="B68" s="352"/>
      <c r="C68" s="352"/>
      <c r="D68" s="333"/>
      <c r="E68" s="334"/>
      <c r="F68" s="333"/>
      <c r="G68" s="334"/>
      <c r="H68" s="333"/>
      <c r="I68" s="334"/>
      <c r="J68" s="333"/>
      <c r="K68" s="334"/>
      <c r="L68" s="333"/>
      <c r="M68" s="334"/>
      <c r="N68" s="333"/>
      <c r="O68" s="334"/>
    </row>
    <row r="69" spans="1:15" ht="20.100000000000001" customHeight="1">
      <c r="A69" s="352" t="s">
        <v>217</v>
      </c>
      <c r="B69" s="352"/>
      <c r="C69" s="352"/>
      <c r="D69" s="333"/>
      <c r="E69" s="334"/>
      <c r="F69" s="333"/>
      <c r="G69" s="334"/>
      <c r="H69" s="333"/>
      <c r="I69" s="334"/>
      <c r="J69" s="333"/>
      <c r="K69" s="334"/>
      <c r="L69" s="333"/>
      <c r="M69" s="334"/>
      <c r="N69" s="361">
        <f>D69+H69-L69</f>
        <v>0</v>
      </c>
      <c r="O69" s="362"/>
    </row>
    <row r="70" spans="1:15" ht="20.100000000000001" customHeight="1">
      <c r="A70" s="352" t="s">
        <v>92</v>
      </c>
      <c r="B70" s="352"/>
      <c r="C70" s="352"/>
      <c r="D70" s="333"/>
      <c r="E70" s="334"/>
      <c r="F70" s="333"/>
      <c r="G70" s="334"/>
      <c r="H70" s="333"/>
      <c r="I70" s="334"/>
      <c r="J70" s="333"/>
      <c r="K70" s="334"/>
      <c r="L70" s="333"/>
      <c r="M70" s="334"/>
      <c r="N70" s="333"/>
      <c r="O70" s="334"/>
    </row>
    <row r="71" spans="1:15" ht="20.100000000000001" customHeight="1">
      <c r="A71" s="352"/>
      <c r="B71" s="352"/>
      <c r="C71" s="352"/>
      <c r="D71" s="333"/>
      <c r="E71" s="334"/>
      <c r="F71" s="333"/>
      <c r="G71" s="334"/>
      <c r="H71" s="333"/>
      <c r="I71" s="334"/>
      <c r="J71" s="333"/>
      <c r="K71" s="334"/>
      <c r="L71" s="333"/>
      <c r="M71" s="334"/>
      <c r="N71" s="333"/>
      <c r="O71" s="334"/>
    </row>
    <row r="72" spans="1:15" ht="20.100000000000001" customHeight="1">
      <c r="A72" s="352" t="s">
        <v>218</v>
      </c>
      <c r="B72" s="352"/>
      <c r="C72" s="352"/>
      <c r="D72" s="333"/>
      <c r="E72" s="334"/>
      <c r="F72" s="333"/>
      <c r="G72" s="334"/>
      <c r="H72" s="333"/>
      <c r="I72" s="334"/>
      <c r="J72" s="333"/>
      <c r="K72" s="334"/>
      <c r="L72" s="333"/>
      <c r="M72" s="334"/>
      <c r="N72" s="361">
        <f>D72+H72-L72</f>
        <v>0</v>
      </c>
      <c r="O72" s="362"/>
    </row>
    <row r="73" spans="1:15" ht="20.100000000000001" customHeight="1">
      <c r="A73" s="352" t="s">
        <v>91</v>
      </c>
      <c r="B73" s="352"/>
      <c r="C73" s="352"/>
      <c r="D73" s="333"/>
      <c r="E73" s="334"/>
      <c r="F73" s="333"/>
      <c r="G73" s="334"/>
      <c r="H73" s="333"/>
      <c r="I73" s="334"/>
      <c r="J73" s="333"/>
      <c r="K73" s="334"/>
      <c r="L73" s="333"/>
      <c r="M73" s="334"/>
      <c r="N73" s="333"/>
      <c r="O73" s="334"/>
    </row>
    <row r="74" spans="1:15" ht="20.100000000000001" customHeight="1">
      <c r="A74" s="352"/>
      <c r="B74" s="352"/>
      <c r="C74" s="352"/>
      <c r="D74" s="333"/>
      <c r="E74" s="334"/>
      <c r="F74" s="333"/>
      <c r="G74" s="334"/>
      <c r="H74" s="333"/>
      <c r="I74" s="334"/>
      <c r="J74" s="333"/>
      <c r="K74" s="334"/>
      <c r="L74" s="333"/>
      <c r="M74" s="334"/>
      <c r="N74" s="333"/>
      <c r="O74" s="334"/>
    </row>
    <row r="75" spans="1:15" ht="24.95" customHeight="1">
      <c r="A75" s="292" t="s">
        <v>53</v>
      </c>
      <c r="B75" s="292"/>
      <c r="C75" s="292"/>
      <c r="D75" s="353">
        <f>SUM(D66,D69,D72)</f>
        <v>0</v>
      </c>
      <c r="E75" s="354"/>
      <c r="F75" s="353">
        <f>SUM(F66,F69,F72)</f>
        <v>0</v>
      </c>
      <c r="G75" s="354"/>
      <c r="H75" s="353">
        <f>SUM(H66,H69,H72)</f>
        <v>0</v>
      </c>
      <c r="I75" s="354"/>
      <c r="J75" s="353">
        <f>SUM(J66,J69,J72)</f>
        <v>0</v>
      </c>
      <c r="K75" s="354"/>
      <c r="L75" s="353">
        <f>SUM(L66,L69,L72)</f>
        <v>0</v>
      </c>
      <c r="M75" s="354"/>
      <c r="N75" s="353">
        <f>D75+H75-L75</f>
        <v>0</v>
      </c>
      <c r="O75" s="354"/>
    </row>
    <row r="76" spans="1:15">
      <c r="C76" s="30"/>
      <c r="D76" s="30"/>
      <c r="E76" s="30"/>
    </row>
    <row r="77" spans="1:15">
      <c r="C77" s="30"/>
      <c r="D77" s="30"/>
      <c r="E77" s="30"/>
    </row>
    <row r="78" spans="1:15">
      <c r="C78" s="30"/>
      <c r="D78" s="30"/>
      <c r="E78" s="30"/>
    </row>
    <row r="79" spans="1:15">
      <c r="C79" s="30"/>
      <c r="D79" s="30"/>
      <c r="E79" s="30"/>
    </row>
    <row r="80" spans="1:15">
      <c r="C80" s="30"/>
      <c r="D80" s="30"/>
      <c r="E80" s="30"/>
    </row>
    <row r="81" spans="3:5">
      <c r="C81" s="30"/>
      <c r="D81" s="30"/>
      <c r="E81" s="30"/>
    </row>
    <row r="82" spans="3:5">
      <c r="C82" s="30"/>
      <c r="D82" s="30"/>
      <c r="E82" s="30"/>
    </row>
    <row r="83" spans="3:5">
      <c r="C83" s="30"/>
      <c r="D83" s="30"/>
      <c r="E83" s="30"/>
    </row>
    <row r="84" spans="3:5">
      <c r="C84" s="30"/>
      <c r="D84" s="30"/>
      <c r="E84" s="30"/>
    </row>
    <row r="85" spans="3:5">
      <c r="C85" s="30"/>
      <c r="D85" s="30"/>
      <c r="E85" s="30"/>
    </row>
    <row r="86" spans="3:5">
      <c r="C86" s="30"/>
      <c r="D86" s="30"/>
      <c r="E86" s="30"/>
    </row>
    <row r="87" spans="3:5">
      <c r="C87" s="30"/>
      <c r="D87" s="30"/>
      <c r="E87" s="30"/>
    </row>
    <row r="88" spans="3:5">
      <c r="C88" s="30"/>
      <c r="D88" s="30"/>
      <c r="E88" s="30"/>
    </row>
    <row r="89" spans="3:5">
      <c r="C89" s="30"/>
      <c r="D89" s="30"/>
      <c r="E89" s="30"/>
    </row>
  </sheetData>
  <mergeCells count="274">
    <mergeCell ref="A13:B13"/>
    <mergeCell ref="A14:B14"/>
    <mergeCell ref="A19:B19"/>
    <mergeCell ref="A15:B15"/>
    <mergeCell ref="A16:B16"/>
    <mergeCell ref="A17:B17"/>
    <mergeCell ref="C13:E13"/>
    <mergeCell ref="C14:E14"/>
    <mergeCell ref="A18:B18"/>
    <mergeCell ref="C21:E21"/>
    <mergeCell ref="N18:O18"/>
    <mergeCell ref="C17:E17"/>
    <mergeCell ref="C19:E19"/>
    <mergeCell ref="C15:E15"/>
    <mergeCell ref="C20:E20"/>
    <mergeCell ref="C16:E16"/>
    <mergeCell ref="A20:B20"/>
    <mergeCell ref="B39:E39"/>
    <mergeCell ref="F38:O38"/>
    <mergeCell ref="A30:O30"/>
    <mergeCell ref="A28:O28"/>
    <mergeCell ref="B33:E33"/>
    <mergeCell ref="F37:O37"/>
    <mergeCell ref="B35:E35"/>
    <mergeCell ref="B36:E36"/>
    <mergeCell ref="F32:O32"/>
    <mergeCell ref="B32:E32"/>
    <mergeCell ref="C24:E24"/>
    <mergeCell ref="C25:E25"/>
    <mergeCell ref="F35:O35"/>
    <mergeCell ref="L24:M24"/>
    <mergeCell ref="L26:M26"/>
    <mergeCell ref="I25:K25"/>
    <mergeCell ref="I13:K13"/>
    <mergeCell ref="I14:K14"/>
    <mergeCell ref="F13:H13"/>
    <mergeCell ref="F14:H14"/>
    <mergeCell ref="N16:O16"/>
    <mergeCell ref="F15:H15"/>
    <mergeCell ref="I15:K15"/>
    <mergeCell ref="I16:K16"/>
    <mergeCell ref="B38:E38"/>
    <mergeCell ref="F20:H20"/>
    <mergeCell ref="L21:M21"/>
    <mergeCell ref="F19:H19"/>
    <mergeCell ref="N19:O19"/>
    <mergeCell ref="F24:H24"/>
    <mergeCell ref="F25:H25"/>
    <mergeCell ref="L18:M18"/>
    <mergeCell ref="N17:O17"/>
    <mergeCell ref="L17:M17"/>
    <mergeCell ref="I17:K17"/>
    <mergeCell ref="A26:B26"/>
    <mergeCell ref="A22:B22"/>
    <mergeCell ref="C18:E18"/>
    <mergeCell ref="F17:H17"/>
    <mergeCell ref="A25:B25"/>
    <mergeCell ref="A5:O5"/>
    <mergeCell ref="L12:M12"/>
    <mergeCell ref="I12:K12"/>
    <mergeCell ref="C10:E10"/>
    <mergeCell ref="A12:B12"/>
    <mergeCell ref="I10:K10"/>
    <mergeCell ref="A11:B11"/>
    <mergeCell ref="A1:O1"/>
    <mergeCell ref="A2:O2"/>
    <mergeCell ref="L9:M9"/>
    <mergeCell ref="N9:O9"/>
    <mergeCell ref="A9:B9"/>
    <mergeCell ref="C9:E9"/>
    <mergeCell ref="F9:H9"/>
    <mergeCell ref="A3:O3"/>
    <mergeCell ref="A4:O4"/>
    <mergeCell ref="C11:E11"/>
    <mergeCell ref="C12:E12"/>
    <mergeCell ref="F10:H10"/>
    <mergeCell ref="F11:H11"/>
    <mergeCell ref="F12:H12"/>
    <mergeCell ref="I11:K11"/>
    <mergeCell ref="N12:O12"/>
    <mergeCell ref="A7:O7"/>
    <mergeCell ref="L11:M11"/>
    <mergeCell ref="N10:O10"/>
    <mergeCell ref="N11:O11"/>
    <mergeCell ref="L10:M10"/>
    <mergeCell ref="I9:K9"/>
    <mergeCell ref="A10:B10"/>
    <mergeCell ref="N25:O25"/>
    <mergeCell ref="N20:O20"/>
    <mergeCell ref="C22:E22"/>
    <mergeCell ref="N21:O21"/>
    <mergeCell ref="N22:O22"/>
    <mergeCell ref="F22:H22"/>
    <mergeCell ref="F21:H21"/>
    <mergeCell ref="A23:B23"/>
    <mergeCell ref="A24:B24"/>
    <mergeCell ref="N15:O15"/>
    <mergeCell ref="L14:M14"/>
    <mergeCell ref="L13:M13"/>
    <mergeCell ref="N13:O13"/>
    <mergeCell ref="L15:M15"/>
    <mergeCell ref="L16:M16"/>
    <mergeCell ref="N14:O14"/>
    <mergeCell ref="F16:H16"/>
    <mergeCell ref="C23:E23"/>
    <mergeCell ref="D53:E53"/>
    <mergeCell ref="A47:C47"/>
    <mergeCell ref="A48:C48"/>
    <mergeCell ref="H54:J54"/>
    <mergeCell ref="A45:C45"/>
    <mergeCell ref="A46:C46"/>
    <mergeCell ref="A49:C49"/>
    <mergeCell ref="B53:C53"/>
    <mergeCell ref="G42:I42"/>
    <mergeCell ref="A44:C44"/>
    <mergeCell ref="N67:O67"/>
    <mergeCell ref="N68:O68"/>
    <mergeCell ref="L70:M70"/>
    <mergeCell ref="L67:M67"/>
    <mergeCell ref="H55:J55"/>
    <mergeCell ref="K58:L58"/>
    <mergeCell ref="H59:J59"/>
    <mergeCell ref="N65:O65"/>
    <mergeCell ref="M58:O58"/>
    <mergeCell ref="K59:L59"/>
    <mergeCell ref="N66:O66"/>
    <mergeCell ref="L65:M65"/>
    <mergeCell ref="N63:O64"/>
    <mergeCell ref="J65:K65"/>
    <mergeCell ref="J63:M63"/>
    <mergeCell ref="J64:K64"/>
    <mergeCell ref="L64:M64"/>
    <mergeCell ref="M56:O56"/>
    <mergeCell ref="M59:O59"/>
    <mergeCell ref="A61:O61"/>
    <mergeCell ref="A63:C64"/>
    <mergeCell ref="H58:J58"/>
    <mergeCell ref="K57:L57"/>
    <mergeCell ref="M57:O57"/>
    <mergeCell ref="N73:O73"/>
    <mergeCell ref="J71:K71"/>
    <mergeCell ref="L71:M71"/>
    <mergeCell ref="L73:M73"/>
    <mergeCell ref="L69:M69"/>
    <mergeCell ref="N71:O71"/>
    <mergeCell ref="N70:O70"/>
    <mergeCell ref="J70:K70"/>
    <mergeCell ref="J69:K69"/>
    <mergeCell ref="L72:M72"/>
    <mergeCell ref="N72:O72"/>
    <mergeCell ref="N69:O69"/>
    <mergeCell ref="J72:K72"/>
    <mergeCell ref="H74:I74"/>
    <mergeCell ref="D75:E75"/>
    <mergeCell ref="F75:G75"/>
    <mergeCell ref="H75:I75"/>
    <mergeCell ref="A74:C74"/>
    <mergeCell ref="F73:G73"/>
    <mergeCell ref="A71:C71"/>
    <mergeCell ref="A70:C70"/>
    <mergeCell ref="A69:C69"/>
    <mergeCell ref="D72:E72"/>
    <mergeCell ref="D70:E70"/>
    <mergeCell ref="H70:I70"/>
    <mergeCell ref="F70:G70"/>
    <mergeCell ref="D69:E69"/>
    <mergeCell ref="F69:G69"/>
    <mergeCell ref="A75:C75"/>
    <mergeCell ref="A73:C73"/>
    <mergeCell ref="D71:E71"/>
    <mergeCell ref="F71:G71"/>
    <mergeCell ref="A72:C72"/>
    <mergeCell ref="D73:E73"/>
    <mergeCell ref="H72:I72"/>
    <mergeCell ref="H69:I69"/>
    <mergeCell ref="H71:I71"/>
    <mergeCell ref="F65:G65"/>
    <mergeCell ref="D74:E74"/>
    <mergeCell ref="F74:G74"/>
    <mergeCell ref="A67:C67"/>
    <mergeCell ref="A66:C66"/>
    <mergeCell ref="A68:C68"/>
    <mergeCell ref="D66:E66"/>
    <mergeCell ref="D67:E67"/>
    <mergeCell ref="F67:G67"/>
    <mergeCell ref="D68:E68"/>
    <mergeCell ref="A65:C65"/>
    <mergeCell ref="D65:E65"/>
    <mergeCell ref="F72:G72"/>
    <mergeCell ref="F68:G68"/>
    <mergeCell ref="F63:I63"/>
    <mergeCell ref="B59:C59"/>
    <mergeCell ref="D59:E59"/>
    <mergeCell ref="F57:G57"/>
    <mergeCell ref="H57:J57"/>
    <mergeCell ref="B57:C57"/>
    <mergeCell ref="F58:G58"/>
    <mergeCell ref="H64:I64"/>
    <mergeCell ref="F59:G59"/>
    <mergeCell ref="D63:E64"/>
    <mergeCell ref="F64:G64"/>
    <mergeCell ref="D57:E57"/>
    <mergeCell ref="H65:I65"/>
    <mergeCell ref="H68:I68"/>
    <mergeCell ref="H67:I67"/>
    <mergeCell ref="A21:B21"/>
    <mergeCell ref="N26:O26"/>
    <mergeCell ref="I22:K22"/>
    <mergeCell ref="L22:M22"/>
    <mergeCell ref="L23:M23"/>
    <mergeCell ref="J75:K75"/>
    <mergeCell ref="L75:M75"/>
    <mergeCell ref="L66:M66"/>
    <mergeCell ref="J73:K73"/>
    <mergeCell ref="J67:K67"/>
    <mergeCell ref="L68:M68"/>
    <mergeCell ref="J68:K68"/>
    <mergeCell ref="J66:K66"/>
    <mergeCell ref="N75:O75"/>
    <mergeCell ref="J74:K74"/>
    <mergeCell ref="L74:M74"/>
    <mergeCell ref="N74:O74"/>
    <mergeCell ref="B56:C56"/>
    <mergeCell ref="D56:E56"/>
    <mergeCell ref="B58:C58"/>
    <mergeCell ref="D58:E58"/>
    <mergeCell ref="H73:I73"/>
    <mergeCell ref="F66:G66"/>
    <mergeCell ref="H66:I66"/>
    <mergeCell ref="I18:K18"/>
    <mergeCell ref="I19:K19"/>
    <mergeCell ref="I20:K20"/>
    <mergeCell ref="I21:K21"/>
    <mergeCell ref="F18:H18"/>
    <mergeCell ref="K56:L56"/>
    <mergeCell ref="K54:L54"/>
    <mergeCell ref="L19:M19"/>
    <mergeCell ref="L20:M20"/>
    <mergeCell ref="K53:L53"/>
    <mergeCell ref="M53:O53"/>
    <mergeCell ref="F39:O39"/>
    <mergeCell ref="F33:O33"/>
    <mergeCell ref="F26:H26"/>
    <mergeCell ref="F34:O34"/>
    <mergeCell ref="H56:J56"/>
    <mergeCell ref="M55:O55"/>
    <mergeCell ref="K55:L55"/>
    <mergeCell ref="F55:G55"/>
    <mergeCell ref="M54:O54"/>
    <mergeCell ref="I24:K24"/>
    <mergeCell ref="F56:G56"/>
    <mergeCell ref="B55:C55"/>
    <mergeCell ref="B37:E37"/>
    <mergeCell ref="B34:E34"/>
    <mergeCell ref="I23:K23"/>
    <mergeCell ref="N23:O23"/>
    <mergeCell ref="F23:H23"/>
    <mergeCell ref="C26:E26"/>
    <mergeCell ref="F36:O36"/>
    <mergeCell ref="A42:C43"/>
    <mergeCell ref="D42:F42"/>
    <mergeCell ref="A40:J40"/>
    <mergeCell ref="L25:M25"/>
    <mergeCell ref="I26:K26"/>
    <mergeCell ref="N24:O24"/>
    <mergeCell ref="B54:C54"/>
    <mergeCell ref="F54:G54"/>
    <mergeCell ref="D55:E55"/>
    <mergeCell ref="J42:L42"/>
    <mergeCell ref="M42:O42"/>
    <mergeCell ref="A51:O51"/>
    <mergeCell ref="F53:G53"/>
    <mergeCell ref="H53:J53"/>
    <mergeCell ref="D54:E54"/>
  </mergeCells>
  <phoneticPr fontId="3" type="noConversion"/>
  <pageMargins left="0.59055118110236227" right="0.59055118110236227" top="0.78740157480314965" bottom="0.78740157480314965" header="0.31496062992125984" footer="0.15748031496062992"/>
  <pageSetup paperSize="9" scale="49" orientation="landscape" horizontalDpi="1200" verticalDpi="1200" r:id="rId1"/>
  <headerFooter alignWithMargins="0">
    <oddHeader xml:space="preserve">&amp;C
&amp;"Times New Roman,обычный"&amp;16 &amp;14 13&amp;R&amp;"Times New Roman,обычный"&amp;14Продовження додатка 3
Таблиця 6  </oddHeader>
  </headerFooter>
  <rowBreaks count="1" manualBreakCount="1">
    <brk id="39" max="49" man="1"/>
  </rowBreaks>
  <ignoredErrors>
    <ignoredError sqref="L23:M26 O12:O26 M45:O48 J23:K23 N11:N26 O11" evalError="1"/>
    <ignoredError sqref="D49:G49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  <pageSetUpPr fitToPage="1"/>
  </sheetPr>
  <dimension ref="A1:AF85"/>
  <sheetViews>
    <sheetView topLeftCell="A25" zoomScale="72" zoomScaleNormal="72" zoomScaleSheetLayoutView="75" workbookViewId="0">
      <selection activeCell="S39" sqref="S39"/>
    </sheetView>
  </sheetViews>
  <sheetFormatPr defaultColWidth="9.140625" defaultRowHeight="18.75"/>
  <cols>
    <col min="1" max="2" width="4.42578125" style="2" customWidth="1"/>
    <col min="3" max="3" width="28.7109375" style="2" customWidth="1"/>
    <col min="4" max="6" width="8.42578125" style="2" customWidth="1"/>
    <col min="7" max="9" width="11.28515625" style="2" customWidth="1"/>
    <col min="10" max="10" width="8.7109375" style="2" customWidth="1"/>
    <col min="11" max="11" width="7" style="2" customWidth="1"/>
    <col min="12" max="12" width="9" style="2" customWidth="1"/>
    <col min="13" max="13" width="12.28515625" style="2" customWidth="1"/>
    <col min="14" max="14" width="12.5703125" style="2" customWidth="1"/>
    <col min="15" max="15" width="12.85546875" style="2" customWidth="1"/>
    <col min="16" max="16" width="18.7109375" style="2" customWidth="1"/>
    <col min="17" max="17" width="16.28515625" style="2" customWidth="1"/>
    <col min="18" max="18" width="15.42578125" style="2" customWidth="1"/>
    <col min="19" max="19" width="14.5703125" style="2" customWidth="1"/>
    <col min="20" max="20" width="17.42578125" style="2" customWidth="1"/>
    <col min="21" max="21" width="12.5703125" style="2" customWidth="1"/>
    <col min="22" max="22" width="12.28515625" style="2" customWidth="1"/>
    <col min="23" max="23" width="14.85546875" style="2" customWidth="1"/>
    <col min="24" max="24" width="14" style="2" customWidth="1"/>
    <col min="25" max="25" width="12.5703125" style="2" customWidth="1"/>
    <col min="26" max="26" width="12.28515625" style="2" customWidth="1"/>
    <col min="27" max="27" width="14.5703125" style="2" customWidth="1"/>
    <col min="28" max="28" width="14.85546875" style="2" customWidth="1"/>
    <col min="29" max="29" width="12.28515625" style="2" customWidth="1"/>
    <col min="30" max="30" width="12" style="2" customWidth="1"/>
    <col min="31" max="31" width="14.5703125" style="2" customWidth="1"/>
    <col min="32" max="32" width="14" style="2" customWidth="1"/>
    <col min="33" max="16384" width="9.140625" style="2"/>
  </cols>
  <sheetData>
    <row r="1" spans="1:32" ht="18.95" customHeight="1">
      <c r="C1" s="42" t="s">
        <v>331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</row>
    <row r="2" spans="1:32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</row>
    <row r="3" spans="1:32" ht="45.95" customHeight="1">
      <c r="A3" s="411" t="s">
        <v>49</v>
      </c>
      <c r="B3" s="414" t="s">
        <v>143</v>
      </c>
      <c r="C3" s="416"/>
      <c r="D3" s="318" t="s">
        <v>144</v>
      </c>
      <c r="E3" s="319"/>
      <c r="F3" s="319"/>
      <c r="G3" s="318" t="s">
        <v>239</v>
      </c>
      <c r="H3" s="319"/>
      <c r="I3" s="319"/>
      <c r="J3" s="319"/>
      <c r="K3" s="319"/>
      <c r="L3" s="319"/>
      <c r="M3" s="319"/>
      <c r="N3" s="319"/>
      <c r="O3" s="319"/>
      <c r="P3" s="319"/>
      <c r="Q3" s="320"/>
      <c r="R3" s="349" t="s">
        <v>145</v>
      </c>
      <c r="S3" s="350"/>
      <c r="T3" s="350"/>
      <c r="U3" s="350"/>
      <c r="V3" s="350"/>
      <c r="W3" s="350"/>
      <c r="X3" s="350"/>
      <c r="Y3" s="350"/>
      <c r="Z3" s="351"/>
      <c r="AA3" s="284" t="s">
        <v>429</v>
      </c>
      <c r="AB3" s="285"/>
      <c r="AC3" s="285"/>
      <c r="AD3" s="284" t="s">
        <v>430</v>
      </c>
      <c r="AE3" s="285"/>
      <c r="AF3" s="285"/>
    </row>
    <row r="4" spans="1:32" ht="77.45" customHeight="1">
      <c r="A4" s="413"/>
      <c r="B4" s="420"/>
      <c r="C4" s="422"/>
      <c r="D4" s="321"/>
      <c r="E4" s="322"/>
      <c r="F4" s="322"/>
      <c r="G4" s="321"/>
      <c r="H4" s="322"/>
      <c r="I4" s="322"/>
      <c r="J4" s="322"/>
      <c r="K4" s="322"/>
      <c r="L4" s="322"/>
      <c r="M4" s="322"/>
      <c r="N4" s="322"/>
      <c r="O4" s="322"/>
      <c r="P4" s="322"/>
      <c r="Q4" s="323"/>
      <c r="R4" s="290" t="s">
        <v>363</v>
      </c>
      <c r="S4" s="332"/>
      <c r="T4" s="291"/>
      <c r="U4" s="290" t="s">
        <v>364</v>
      </c>
      <c r="V4" s="332"/>
      <c r="W4" s="291"/>
      <c r="X4" s="290" t="s">
        <v>365</v>
      </c>
      <c r="Y4" s="332"/>
      <c r="Z4" s="291"/>
      <c r="AA4" s="285"/>
      <c r="AB4" s="285"/>
      <c r="AC4" s="285"/>
      <c r="AD4" s="285"/>
      <c r="AE4" s="285"/>
      <c r="AF4" s="285"/>
    </row>
    <row r="5" spans="1:32" ht="18.95" customHeight="1">
      <c r="A5" s="100">
        <v>1</v>
      </c>
      <c r="B5" s="446">
        <v>2</v>
      </c>
      <c r="C5" s="447"/>
      <c r="D5" s="426">
        <v>3</v>
      </c>
      <c r="E5" s="427"/>
      <c r="F5" s="427"/>
      <c r="G5" s="426">
        <v>4</v>
      </c>
      <c r="H5" s="427"/>
      <c r="I5" s="427"/>
      <c r="J5" s="427"/>
      <c r="K5" s="427"/>
      <c r="L5" s="427"/>
      <c r="M5" s="427"/>
      <c r="N5" s="427"/>
      <c r="O5" s="427"/>
      <c r="P5" s="427"/>
      <c r="Q5" s="428"/>
      <c r="R5" s="426">
        <v>5</v>
      </c>
      <c r="S5" s="427"/>
      <c r="T5" s="428"/>
      <c r="U5" s="426">
        <v>6</v>
      </c>
      <c r="V5" s="427"/>
      <c r="W5" s="428"/>
      <c r="X5" s="423">
        <v>7</v>
      </c>
      <c r="Y5" s="424"/>
      <c r="Z5" s="425"/>
      <c r="AA5" s="423">
        <v>8</v>
      </c>
      <c r="AB5" s="424"/>
      <c r="AC5" s="425"/>
      <c r="AD5" s="423">
        <v>9</v>
      </c>
      <c r="AE5" s="424"/>
      <c r="AF5" s="425"/>
    </row>
    <row r="6" spans="1:32" ht="20.100000000000001" customHeight="1">
      <c r="A6" s="100"/>
      <c r="B6" s="442"/>
      <c r="C6" s="443"/>
      <c r="D6" s="435"/>
      <c r="E6" s="436"/>
      <c r="F6" s="436"/>
      <c r="G6" s="435"/>
      <c r="H6" s="436"/>
      <c r="I6" s="436"/>
      <c r="J6" s="436"/>
      <c r="K6" s="436"/>
      <c r="L6" s="436"/>
      <c r="M6" s="436"/>
      <c r="N6" s="436"/>
      <c r="O6" s="436"/>
      <c r="P6" s="436"/>
      <c r="Q6" s="437"/>
      <c r="R6" s="333"/>
      <c r="S6" s="377"/>
      <c r="T6" s="334"/>
      <c r="U6" s="333"/>
      <c r="V6" s="377"/>
      <c r="W6" s="334"/>
      <c r="X6" s="333"/>
      <c r="Y6" s="377"/>
      <c r="Z6" s="334"/>
      <c r="AA6" s="333">
        <f>X6-U6</f>
        <v>0</v>
      </c>
      <c r="AB6" s="377"/>
      <c r="AC6" s="334"/>
      <c r="AD6" s="383" t="e">
        <f>(X6/U6)*100</f>
        <v>#DIV/0!</v>
      </c>
      <c r="AE6" s="384"/>
      <c r="AF6" s="385"/>
    </row>
    <row r="7" spans="1:32" ht="20.100000000000001" customHeight="1">
      <c r="A7" s="100"/>
      <c r="B7" s="442"/>
      <c r="C7" s="443"/>
      <c r="D7" s="435"/>
      <c r="E7" s="436"/>
      <c r="F7" s="436"/>
      <c r="G7" s="435"/>
      <c r="H7" s="436"/>
      <c r="I7" s="436"/>
      <c r="J7" s="436"/>
      <c r="K7" s="436"/>
      <c r="L7" s="436"/>
      <c r="M7" s="436"/>
      <c r="N7" s="436"/>
      <c r="O7" s="436"/>
      <c r="P7" s="436"/>
      <c r="Q7" s="437"/>
      <c r="R7" s="333"/>
      <c r="S7" s="377"/>
      <c r="T7" s="334"/>
      <c r="U7" s="333"/>
      <c r="V7" s="377"/>
      <c r="W7" s="334"/>
      <c r="X7" s="333"/>
      <c r="Y7" s="377"/>
      <c r="Z7" s="334"/>
      <c r="AA7" s="333">
        <f>X7-U7</f>
        <v>0</v>
      </c>
      <c r="AB7" s="377"/>
      <c r="AC7" s="334"/>
      <c r="AD7" s="383" t="e">
        <f>(X7/U7)*100</f>
        <v>#DIV/0!</v>
      </c>
      <c r="AE7" s="384"/>
      <c r="AF7" s="385"/>
    </row>
    <row r="8" spans="1:32" ht="20.100000000000001" customHeight="1">
      <c r="A8" s="100"/>
      <c r="B8" s="442"/>
      <c r="C8" s="443"/>
      <c r="D8" s="435"/>
      <c r="E8" s="436"/>
      <c r="F8" s="436"/>
      <c r="G8" s="435"/>
      <c r="H8" s="436"/>
      <c r="I8" s="436"/>
      <c r="J8" s="436"/>
      <c r="K8" s="436"/>
      <c r="L8" s="436"/>
      <c r="M8" s="436"/>
      <c r="N8" s="436"/>
      <c r="O8" s="436"/>
      <c r="P8" s="436"/>
      <c r="Q8" s="437"/>
      <c r="R8" s="333"/>
      <c r="S8" s="377"/>
      <c r="T8" s="334"/>
      <c r="U8" s="333"/>
      <c r="V8" s="377"/>
      <c r="W8" s="334"/>
      <c r="X8" s="333"/>
      <c r="Y8" s="377"/>
      <c r="Z8" s="334"/>
      <c r="AA8" s="333">
        <f>X8-U8</f>
        <v>0</v>
      </c>
      <c r="AB8" s="377"/>
      <c r="AC8" s="334"/>
      <c r="AD8" s="383" t="e">
        <f>(X8/U8)*100</f>
        <v>#DIV/0!</v>
      </c>
      <c r="AE8" s="384"/>
      <c r="AF8" s="385"/>
    </row>
    <row r="9" spans="1:32" ht="20.100000000000001" customHeight="1">
      <c r="A9" s="100"/>
      <c r="B9" s="442"/>
      <c r="C9" s="443"/>
      <c r="D9" s="435"/>
      <c r="E9" s="436"/>
      <c r="F9" s="436"/>
      <c r="G9" s="435"/>
      <c r="H9" s="436"/>
      <c r="I9" s="436"/>
      <c r="J9" s="436"/>
      <c r="K9" s="436"/>
      <c r="L9" s="436"/>
      <c r="M9" s="436"/>
      <c r="N9" s="436"/>
      <c r="O9" s="436"/>
      <c r="P9" s="436"/>
      <c r="Q9" s="437"/>
      <c r="R9" s="333"/>
      <c r="S9" s="377"/>
      <c r="T9" s="334"/>
      <c r="U9" s="333"/>
      <c r="V9" s="377"/>
      <c r="W9" s="334"/>
      <c r="X9" s="333"/>
      <c r="Y9" s="377"/>
      <c r="Z9" s="334"/>
      <c r="AA9" s="333">
        <f>X9-U9</f>
        <v>0</v>
      </c>
      <c r="AB9" s="377"/>
      <c r="AC9" s="334"/>
      <c r="AD9" s="383" t="e">
        <f>(X9/U9)*100</f>
        <v>#DIV/0!</v>
      </c>
      <c r="AE9" s="384"/>
      <c r="AF9" s="385"/>
    </row>
    <row r="10" spans="1:32" ht="24.95" customHeight="1">
      <c r="A10" s="439" t="s">
        <v>53</v>
      </c>
      <c r="B10" s="440"/>
      <c r="C10" s="440"/>
      <c r="D10" s="440"/>
      <c r="E10" s="440"/>
      <c r="F10" s="440"/>
      <c r="G10" s="440"/>
      <c r="H10" s="440"/>
      <c r="I10" s="440"/>
      <c r="J10" s="440"/>
      <c r="K10" s="440"/>
      <c r="L10" s="440"/>
      <c r="M10" s="440"/>
      <c r="N10" s="440"/>
      <c r="O10" s="440"/>
      <c r="P10" s="440"/>
      <c r="Q10" s="441"/>
      <c r="R10" s="353">
        <f>SUM(R6:R9)</f>
        <v>0</v>
      </c>
      <c r="S10" s="381"/>
      <c r="T10" s="354"/>
      <c r="U10" s="353">
        <f>SUM(U6:U9)</f>
        <v>0</v>
      </c>
      <c r="V10" s="381"/>
      <c r="W10" s="354"/>
      <c r="X10" s="353">
        <f>SUM(X6:X9)</f>
        <v>0</v>
      </c>
      <c r="Y10" s="381"/>
      <c r="Z10" s="354"/>
      <c r="AA10" s="454">
        <f>X10-U10</f>
        <v>0</v>
      </c>
      <c r="AB10" s="455"/>
      <c r="AC10" s="456"/>
      <c r="AD10" s="430" t="e">
        <f>(X10/U10)*100</f>
        <v>#DIV/0!</v>
      </c>
      <c r="AE10" s="431"/>
      <c r="AF10" s="432"/>
    </row>
    <row r="11" spans="1:32" ht="11.25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5"/>
      <c r="AF11" s="105"/>
    </row>
    <row r="12" spans="1:32" ht="10.5" customHeight="1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  <c r="O12" s="35"/>
      <c r="P12" s="35"/>
      <c r="Q12" s="35"/>
      <c r="R12" s="56"/>
      <c r="S12" s="56"/>
      <c r="T12" s="56"/>
      <c r="U12" s="56"/>
      <c r="V12" s="56"/>
      <c r="W12" s="56"/>
      <c r="X12" s="57"/>
      <c r="Y12" s="57"/>
      <c r="Z12" s="57"/>
      <c r="AA12" s="57"/>
      <c r="AB12" s="57"/>
      <c r="AC12" s="57"/>
      <c r="AD12" s="57"/>
      <c r="AE12" s="106"/>
      <c r="AF12" s="106"/>
    </row>
    <row r="13" spans="1:32" s="42" customFormat="1" ht="18.95" customHeight="1">
      <c r="C13" s="42" t="s">
        <v>332</v>
      </c>
    </row>
    <row r="14" spans="1:32" s="42" customFormat="1" ht="18.95" customHeight="1"/>
    <row r="15" spans="1:32" ht="45.95" customHeight="1">
      <c r="A15" s="297" t="s">
        <v>49</v>
      </c>
      <c r="B15" s="414" t="s">
        <v>146</v>
      </c>
      <c r="C15" s="416"/>
      <c r="D15" s="284" t="s">
        <v>143</v>
      </c>
      <c r="E15" s="284"/>
      <c r="F15" s="284"/>
      <c r="G15" s="284"/>
      <c r="H15" s="318" t="s">
        <v>239</v>
      </c>
      <c r="I15" s="319"/>
      <c r="J15" s="319"/>
      <c r="K15" s="319"/>
      <c r="L15" s="319"/>
      <c r="M15" s="319"/>
      <c r="N15" s="319"/>
      <c r="O15" s="320"/>
      <c r="P15" s="318" t="s">
        <v>362</v>
      </c>
      <c r="Q15" s="320"/>
      <c r="R15" s="349" t="s">
        <v>145</v>
      </c>
      <c r="S15" s="350"/>
      <c r="T15" s="350"/>
      <c r="U15" s="350"/>
      <c r="V15" s="350"/>
      <c r="W15" s="350"/>
      <c r="X15" s="350"/>
      <c r="Y15" s="350"/>
      <c r="Z15" s="351"/>
      <c r="AA15" s="284" t="s">
        <v>429</v>
      </c>
      <c r="AB15" s="285"/>
      <c r="AC15" s="285"/>
      <c r="AD15" s="284" t="s">
        <v>430</v>
      </c>
      <c r="AE15" s="285"/>
      <c r="AF15" s="285"/>
    </row>
    <row r="16" spans="1:32" ht="24.95" customHeight="1">
      <c r="A16" s="297"/>
      <c r="B16" s="417"/>
      <c r="C16" s="419"/>
      <c r="D16" s="284"/>
      <c r="E16" s="284"/>
      <c r="F16" s="284"/>
      <c r="G16" s="284"/>
      <c r="H16" s="444"/>
      <c r="I16" s="453"/>
      <c r="J16" s="453"/>
      <c r="K16" s="453"/>
      <c r="L16" s="453"/>
      <c r="M16" s="453"/>
      <c r="N16" s="453"/>
      <c r="O16" s="445"/>
      <c r="P16" s="444"/>
      <c r="Q16" s="445"/>
      <c r="R16" s="318" t="s">
        <v>363</v>
      </c>
      <c r="S16" s="319"/>
      <c r="T16" s="320"/>
      <c r="U16" s="318" t="s">
        <v>364</v>
      </c>
      <c r="V16" s="319"/>
      <c r="W16" s="320"/>
      <c r="X16" s="318" t="s">
        <v>365</v>
      </c>
      <c r="Y16" s="448"/>
      <c r="Z16" s="449"/>
      <c r="AA16" s="285"/>
      <c r="AB16" s="285"/>
      <c r="AC16" s="285"/>
      <c r="AD16" s="285"/>
      <c r="AE16" s="285"/>
      <c r="AF16" s="285"/>
    </row>
    <row r="17" spans="1:32" ht="48" customHeight="1">
      <c r="A17" s="297"/>
      <c r="B17" s="420"/>
      <c r="C17" s="422"/>
      <c r="D17" s="284"/>
      <c r="E17" s="284"/>
      <c r="F17" s="284"/>
      <c r="G17" s="284"/>
      <c r="H17" s="321"/>
      <c r="I17" s="322"/>
      <c r="J17" s="322"/>
      <c r="K17" s="322"/>
      <c r="L17" s="322"/>
      <c r="M17" s="322"/>
      <c r="N17" s="322"/>
      <c r="O17" s="323"/>
      <c r="P17" s="321"/>
      <c r="Q17" s="323"/>
      <c r="R17" s="321"/>
      <c r="S17" s="322"/>
      <c r="T17" s="323"/>
      <c r="U17" s="321"/>
      <c r="V17" s="322"/>
      <c r="W17" s="323"/>
      <c r="X17" s="450"/>
      <c r="Y17" s="451"/>
      <c r="Z17" s="452"/>
      <c r="AA17" s="285"/>
      <c r="AB17" s="285"/>
      <c r="AC17" s="285"/>
      <c r="AD17" s="285"/>
      <c r="AE17" s="285"/>
      <c r="AF17" s="285"/>
    </row>
    <row r="18" spans="1:32" ht="18.95" customHeight="1">
      <c r="A18" s="64">
        <v>1</v>
      </c>
      <c r="B18" s="446">
        <v>2</v>
      </c>
      <c r="C18" s="447"/>
      <c r="D18" s="468">
        <v>3</v>
      </c>
      <c r="E18" s="468"/>
      <c r="F18" s="468"/>
      <c r="G18" s="468"/>
      <c r="H18" s="426">
        <v>4</v>
      </c>
      <c r="I18" s="427"/>
      <c r="J18" s="427"/>
      <c r="K18" s="427"/>
      <c r="L18" s="427"/>
      <c r="M18" s="427"/>
      <c r="N18" s="427"/>
      <c r="O18" s="428"/>
      <c r="P18" s="426">
        <v>5</v>
      </c>
      <c r="Q18" s="428"/>
      <c r="R18" s="426">
        <v>6</v>
      </c>
      <c r="S18" s="427"/>
      <c r="T18" s="428"/>
      <c r="U18" s="426">
        <v>7</v>
      </c>
      <c r="V18" s="427"/>
      <c r="W18" s="428"/>
      <c r="X18" s="426">
        <v>8</v>
      </c>
      <c r="Y18" s="427"/>
      <c r="Z18" s="428"/>
      <c r="AA18" s="426">
        <v>9</v>
      </c>
      <c r="AB18" s="427"/>
      <c r="AC18" s="428"/>
      <c r="AD18" s="426">
        <v>10</v>
      </c>
      <c r="AE18" s="427"/>
      <c r="AF18" s="428"/>
    </row>
    <row r="19" spans="1:32" ht="20.100000000000001" customHeight="1">
      <c r="A19" s="91"/>
      <c r="B19" s="463"/>
      <c r="C19" s="464"/>
      <c r="D19" s="438"/>
      <c r="E19" s="438"/>
      <c r="F19" s="438"/>
      <c r="G19" s="438"/>
      <c r="H19" s="465"/>
      <c r="I19" s="466"/>
      <c r="J19" s="466"/>
      <c r="K19" s="466"/>
      <c r="L19" s="466"/>
      <c r="M19" s="466"/>
      <c r="N19" s="466"/>
      <c r="O19" s="467"/>
      <c r="P19" s="433"/>
      <c r="Q19" s="434"/>
      <c r="R19" s="333"/>
      <c r="S19" s="377"/>
      <c r="T19" s="334"/>
      <c r="U19" s="333"/>
      <c r="V19" s="377"/>
      <c r="W19" s="334"/>
      <c r="X19" s="333"/>
      <c r="Y19" s="377"/>
      <c r="Z19" s="334"/>
      <c r="AA19" s="333">
        <f>X19-U19</f>
        <v>0</v>
      </c>
      <c r="AB19" s="377"/>
      <c r="AC19" s="334"/>
      <c r="AD19" s="383" t="e">
        <f>(X19/U19)*100</f>
        <v>#DIV/0!</v>
      </c>
      <c r="AE19" s="384"/>
      <c r="AF19" s="385"/>
    </row>
    <row r="20" spans="1:32" ht="20.100000000000001" customHeight="1">
      <c r="A20" s="91"/>
      <c r="B20" s="463"/>
      <c r="C20" s="464"/>
      <c r="D20" s="438"/>
      <c r="E20" s="438"/>
      <c r="F20" s="438"/>
      <c r="G20" s="438"/>
      <c r="H20" s="465"/>
      <c r="I20" s="466"/>
      <c r="J20" s="466"/>
      <c r="K20" s="466"/>
      <c r="L20" s="466"/>
      <c r="M20" s="466"/>
      <c r="N20" s="466"/>
      <c r="O20" s="467"/>
      <c r="P20" s="433"/>
      <c r="Q20" s="434"/>
      <c r="R20" s="333"/>
      <c r="S20" s="377"/>
      <c r="T20" s="334"/>
      <c r="U20" s="333"/>
      <c r="V20" s="377"/>
      <c r="W20" s="334"/>
      <c r="X20" s="333"/>
      <c r="Y20" s="377"/>
      <c r="Z20" s="334"/>
      <c r="AA20" s="333">
        <f>X20-U20</f>
        <v>0</v>
      </c>
      <c r="AB20" s="377"/>
      <c r="AC20" s="334"/>
      <c r="AD20" s="383" t="e">
        <f>(X20/U20)*100</f>
        <v>#DIV/0!</v>
      </c>
      <c r="AE20" s="384"/>
      <c r="AF20" s="385"/>
    </row>
    <row r="21" spans="1:32" ht="20.100000000000001" customHeight="1">
      <c r="A21" s="91"/>
      <c r="B21" s="463"/>
      <c r="C21" s="464"/>
      <c r="D21" s="438"/>
      <c r="E21" s="438"/>
      <c r="F21" s="438"/>
      <c r="G21" s="438"/>
      <c r="H21" s="465"/>
      <c r="I21" s="466"/>
      <c r="J21" s="466"/>
      <c r="K21" s="466"/>
      <c r="L21" s="466"/>
      <c r="M21" s="466"/>
      <c r="N21" s="466"/>
      <c r="O21" s="467"/>
      <c r="P21" s="433"/>
      <c r="Q21" s="434"/>
      <c r="R21" s="333"/>
      <c r="S21" s="377"/>
      <c r="T21" s="334"/>
      <c r="U21" s="333"/>
      <c r="V21" s="377"/>
      <c r="W21" s="334"/>
      <c r="X21" s="333"/>
      <c r="Y21" s="377"/>
      <c r="Z21" s="334"/>
      <c r="AA21" s="333">
        <f>X21-U21</f>
        <v>0</v>
      </c>
      <c r="AB21" s="377"/>
      <c r="AC21" s="334"/>
      <c r="AD21" s="383" t="e">
        <f>(X21/U21)*100</f>
        <v>#DIV/0!</v>
      </c>
      <c r="AE21" s="384"/>
      <c r="AF21" s="385"/>
    </row>
    <row r="22" spans="1:32" ht="20.100000000000001" customHeight="1">
      <c r="A22" s="91"/>
      <c r="B22" s="463"/>
      <c r="C22" s="464"/>
      <c r="D22" s="438"/>
      <c r="E22" s="438"/>
      <c r="F22" s="438"/>
      <c r="G22" s="438"/>
      <c r="H22" s="465"/>
      <c r="I22" s="466"/>
      <c r="J22" s="466"/>
      <c r="K22" s="466"/>
      <c r="L22" s="466"/>
      <c r="M22" s="466"/>
      <c r="N22" s="466"/>
      <c r="O22" s="467"/>
      <c r="P22" s="433"/>
      <c r="Q22" s="434"/>
      <c r="R22" s="333"/>
      <c r="S22" s="377"/>
      <c r="T22" s="334"/>
      <c r="U22" s="333"/>
      <c r="V22" s="377"/>
      <c r="W22" s="334"/>
      <c r="X22" s="333"/>
      <c r="Y22" s="377"/>
      <c r="Z22" s="334"/>
      <c r="AA22" s="333">
        <f>X22-U22</f>
        <v>0</v>
      </c>
      <c r="AB22" s="377"/>
      <c r="AC22" s="334"/>
      <c r="AD22" s="383" t="e">
        <f>(X22/U22)*100</f>
        <v>#DIV/0!</v>
      </c>
      <c r="AE22" s="384"/>
      <c r="AF22" s="385"/>
    </row>
    <row r="23" spans="1:32" ht="24.95" customHeight="1">
      <c r="A23" s="439" t="s">
        <v>53</v>
      </c>
      <c r="B23" s="440"/>
      <c r="C23" s="440"/>
      <c r="D23" s="440"/>
      <c r="E23" s="440"/>
      <c r="F23" s="440"/>
      <c r="G23" s="440"/>
      <c r="H23" s="440"/>
      <c r="I23" s="440"/>
      <c r="J23" s="440"/>
      <c r="K23" s="440"/>
      <c r="L23" s="440"/>
      <c r="M23" s="440"/>
      <c r="N23" s="440"/>
      <c r="O23" s="440"/>
      <c r="P23" s="440"/>
      <c r="Q23" s="441"/>
      <c r="R23" s="353">
        <f>SUM(R19:R22)</f>
        <v>0</v>
      </c>
      <c r="S23" s="381"/>
      <c r="T23" s="354"/>
      <c r="U23" s="353">
        <f>SUM(U19:U22)</f>
        <v>0</v>
      </c>
      <c r="V23" s="381"/>
      <c r="W23" s="354"/>
      <c r="X23" s="353">
        <f>SUM(X19:X22)</f>
        <v>0</v>
      </c>
      <c r="Y23" s="381"/>
      <c r="Z23" s="354"/>
      <c r="AA23" s="454">
        <f>X23-U23</f>
        <v>0</v>
      </c>
      <c r="AB23" s="455"/>
      <c r="AC23" s="456"/>
      <c r="AD23" s="430" t="e">
        <f>(X23/U23)*100</f>
        <v>#DIV/0!</v>
      </c>
      <c r="AE23" s="431"/>
      <c r="AF23" s="432"/>
    </row>
    <row r="24" spans="1:3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R24" s="29"/>
      <c r="S24" s="29"/>
      <c r="T24" s="29"/>
      <c r="U24" s="29"/>
      <c r="V24" s="29"/>
      <c r="AF24" s="29"/>
    </row>
    <row r="25" spans="1:32" ht="16.5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R25" s="29"/>
      <c r="S25" s="29"/>
      <c r="T25" s="29"/>
      <c r="U25" s="29"/>
      <c r="V25" s="29"/>
      <c r="AF25" s="29"/>
    </row>
    <row r="26" spans="1:32" s="42" customFormat="1" ht="18.95" customHeight="1">
      <c r="C26" s="42" t="s">
        <v>154</v>
      </c>
    </row>
    <row r="27" spans="1:32">
      <c r="A27" s="26"/>
      <c r="B27" s="26"/>
      <c r="C27" s="26"/>
      <c r="D27" s="26"/>
      <c r="E27" s="26"/>
      <c r="F27" s="26"/>
      <c r="G27" s="26"/>
      <c r="H27" s="26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26"/>
      <c r="Z27" s="429"/>
      <c r="AA27" s="429"/>
      <c r="AB27" s="429"/>
      <c r="AD27" s="405" t="s">
        <v>431</v>
      </c>
      <c r="AE27" s="405"/>
      <c r="AF27" s="405"/>
    </row>
    <row r="28" spans="1:32" ht="24.95" customHeight="1">
      <c r="A28" s="411" t="s">
        <v>49</v>
      </c>
      <c r="B28" s="414" t="s">
        <v>179</v>
      </c>
      <c r="C28" s="415"/>
      <c r="D28" s="415"/>
      <c r="E28" s="415"/>
      <c r="F28" s="415"/>
      <c r="G28" s="415"/>
      <c r="H28" s="415"/>
      <c r="I28" s="415"/>
      <c r="J28" s="415"/>
      <c r="K28" s="415"/>
      <c r="L28" s="416"/>
      <c r="M28" s="458" t="s">
        <v>52</v>
      </c>
      <c r="N28" s="459"/>
      <c r="O28" s="459"/>
      <c r="P28" s="460"/>
      <c r="Q28" s="458" t="s">
        <v>81</v>
      </c>
      <c r="R28" s="459"/>
      <c r="S28" s="459"/>
      <c r="T28" s="460"/>
      <c r="U28" s="458" t="s">
        <v>215</v>
      </c>
      <c r="V28" s="459"/>
      <c r="W28" s="459"/>
      <c r="X28" s="460"/>
      <c r="Y28" s="458" t="s">
        <v>111</v>
      </c>
      <c r="Z28" s="459"/>
      <c r="AA28" s="459"/>
      <c r="AB28" s="460"/>
      <c r="AC28" s="458" t="s">
        <v>53</v>
      </c>
      <c r="AD28" s="459"/>
      <c r="AE28" s="459"/>
      <c r="AF28" s="460"/>
    </row>
    <row r="29" spans="1:32" ht="24.95" customHeight="1">
      <c r="A29" s="412"/>
      <c r="B29" s="417"/>
      <c r="C29" s="418"/>
      <c r="D29" s="418"/>
      <c r="E29" s="418"/>
      <c r="F29" s="418"/>
      <c r="G29" s="418"/>
      <c r="H29" s="418"/>
      <c r="I29" s="418"/>
      <c r="J29" s="418"/>
      <c r="K29" s="418"/>
      <c r="L29" s="419"/>
      <c r="M29" s="409" t="s">
        <v>175</v>
      </c>
      <c r="N29" s="409" t="s">
        <v>176</v>
      </c>
      <c r="O29" s="409" t="s">
        <v>196</v>
      </c>
      <c r="P29" s="409" t="s">
        <v>197</v>
      </c>
      <c r="Q29" s="409" t="s">
        <v>175</v>
      </c>
      <c r="R29" s="409" t="s">
        <v>176</v>
      </c>
      <c r="S29" s="409" t="s">
        <v>196</v>
      </c>
      <c r="T29" s="409" t="s">
        <v>197</v>
      </c>
      <c r="U29" s="409" t="s">
        <v>175</v>
      </c>
      <c r="V29" s="409" t="s">
        <v>176</v>
      </c>
      <c r="W29" s="409" t="s">
        <v>196</v>
      </c>
      <c r="X29" s="409" t="s">
        <v>197</v>
      </c>
      <c r="Y29" s="409" t="s">
        <v>175</v>
      </c>
      <c r="Z29" s="409" t="s">
        <v>176</v>
      </c>
      <c r="AA29" s="409" t="s">
        <v>196</v>
      </c>
      <c r="AB29" s="409" t="s">
        <v>197</v>
      </c>
      <c r="AC29" s="409" t="s">
        <v>175</v>
      </c>
      <c r="AD29" s="409" t="s">
        <v>176</v>
      </c>
      <c r="AE29" s="409" t="s">
        <v>196</v>
      </c>
      <c r="AF29" s="409" t="s">
        <v>197</v>
      </c>
    </row>
    <row r="30" spans="1:32" ht="24.95" customHeight="1">
      <c r="A30" s="413"/>
      <c r="B30" s="420"/>
      <c r="C30" s="421"/>
      <c r="D30" s="421"/>
      <c r="E30" s="421"/>
      <c r="F30" s="421"/>
      <c r="G30" s="421"/>
      <c r="H30" s="421"/>
      <c r="I30" s="421"/>
      <c r="J30" s="421"/>
      <c r="K30" s="421"/>
      <c r="L30" s="422"/>
      <c r="M30" s="410"/>
      <c r="N30" s="410"/>
      <c r="O30" s="410"/>
      <c r="P30" s="410"/>
      <c r="Q30" s="410"/>
      <c r="R30" s="410"/>
      <c r="S30" s="410"/>
      <c r="T30" s="410"/>
      <c r="U30" s="410"/>
      <c r="V30" s="410"/>
      <c r="W30" s="410"/>
      <c r="X30" s="410"/>
      <c r="Y30" s="410"/>
      <c r="Z30" s="410"/>
      <c r="AA30" s="410"/>
      <c r="AB30" s="410"/>
      <c r="AC30" s="410"/>
      <c r="AD30" s="410"/>
      <c r="AE30" s="410"/>
      <c r="AF30" s="410"/>
    </row>
    <row r="31" spans="1:32" ht="18.95" customHeight="1">
      <c r="A31" s="102">
        <v>1</v>
      </c>
      <c r="B31" s="470">
        <v>2</v>
      </c>
      <c r="C31" s="470"/>
      <c r="D31" s="470"/>
      <c r="E31" s="470"/>
      <c r="F31" s="470"/>
      <c r="G31" s="470"/>
      <c r="H31" s="470"/>
      <c r="I31" s="470"/>
      <c r="J31" s="470"/>
      <c r="K31" s="470"/>
      <c r="L31" s="470"/>
      <c r="M31" s="90">
        <v>3</v>
      </c>
      <c r="N31" s="90">
        <v>4</v>
      </c>
      <c r="O31" s="90">
        <v>5</v>
      </c>
      <c r="P31" s="90">
        <v>6</v>
      </c>
      <c r="Q31" s="90">
        <v>7</v>
      </c>
      <c r="R31" s="90">
        <v>8</v>
      </c>
      <c r="S31" s="90">
        <v>9</v>
      </c>
      <c r="T31" s="90">
        <v>10</v>
      </c>
      <c r="U31" s="90">
        <v>11</v>
      </c>
      <c r="V31" s="90">
        <v>12</v>
      </c>
      <c r="W31" s="90">
        <v>13</v>
      </c>
      <c r="X31" s="90">
        <v>14</v>
      </c>
      <c r="Y31" s="90">
        <v>15</v>
      </c>
      <c r="Z31" s="90">
        <v>16</v>
      </c>
      <c r="AA31" s="90">
        <v>17</v>
      </c>
      <c r="AB31" s="90">
        <v>18</v>
      </c>
      <c r="AC31" s="90">
        <v>19</v>
      </c>
      <c r="AD31" s="90">
        <v>20</v>
      </c>
      <c r="AE31" s="90">
        <v>21</v>
      </c>
      <c r="AF31" s="90">
        <v>22</v>
      </c>
    </row>
    <row r="32" spans="1:32" ht="20.100000000000001" customHeight="1">
      <c r="A32" s="103">
        <v>1</v>
      </c>
      <c r="B32" s="469" t="s">
        <v>468</v>
      </c>
      <c r="C32" s="469"/>
      <c r="D32" s="469"/>
      <c r="E32" s="469"/>
      <c r="F32" s="469"/>
      <c r="G32" s="469"/>
      <c r="H32" s="469"/>
      <c r="I32" s="469"/>
      <c r="J32" s="469"/>
      <c r="K32" s="469"/>
      <c r="L32" s="469"/>
      <c r="M32" s="113"/>
      <c r="N32" s="113"/>
      <c r="O32" s="113">
        <f t="shared" ref="O32:O45" si="0">N32-M32</f>
        <v>0</v>
      </c>
      <c r="P32" s="183" t="e">
        <f t="shared" ref="P32:P48" si="1">N32/M32*100</f>
        <v>#DIV/0!</v>
      </c>
      <c r="Q32" s="232">
        <v>20000</v>
      </c>
      <c r="R32" s="232">
        <f>SUM(Q32)</f>
        <v>20000</v>
      </c>
      <c r="S32" s="113">
        <f t="shared" ref="S32:S47" si="2">R32-Q32</f>
        <v>0</v>
      </c>
      <c r="T32" s="183">
        <f t="shared" ref="T32:T48" si="3">R32/Q32*100</f>
        <v>100</v>
      </c>
      <c r="U32" s="113"/>
      <c r="V32" s="113"/>
      <c r="W32" s="113">
        <f t="shared" ref="W32:W45" si="4">V32-U32</f>
        <v>0</v>
      </c>
      <c r="X32" s="183" t="e">
        <f>V32/U32*100</f>
        <v>#DIV/0!</v>
      </c>
      <c r="Y32" s="113"/>
      <c r="Z32" s="113"/>
      <c r="AA32" s="113">
        <f t="shared" ref="AA32:AA45" si="5">Z32-Y32</f>
        <v>0</v>
      </c>
      <c r="AB32" s="183" t="e">
        <f>Z32/Y32*100</f>
        <v>#DIV/0!</v>
      </c>
      <c r="AC32" s="113">
        <f t="shared" ref="AC32:AC47" si="6">SUM(M32,Q32,U32,Y32)</f>
        <v>20000</v>
      </c>
      <c r="AD32" s="113">
        <f t="shared" ref="AD32:AD47" si="7">SUM(N32,R32,V32,Z32)</f>
        <v>20000</v>
      </c>
      <c r="AE32" s="113">
        <f t="shared" ref="AE32:AE47" si="8">AD32-AC32</f>
        <v>0</v>
      </c>
      <c r="AF32" s="183">
        <f t="shared" ref="AF32:AF48" si="9">AD32/AC32*100</f>
        <v>100</v>
      </c>
    </row>
    <row r="33" spans="1:32" ht="20.100000000000001" customHeight="1">
      <c r="A33" s="103">
        <v>2</v>
      </c>
      <c r="B33" s="469" t="s">
        <v>469</v>
      </c>
      <c r="C33" s="469"/>
      <c r="D33" s="469"/>
      <c r="E33" s="469"/>
      <c r="F33" s="469"/>
      <c r="G33" s="469"/>
      <c r="H33" s="469"/>
      <c r="I33" s="469"/>
      <c r="J33" s="469"/>
      <c r="K33" s="469"/>
      <c r="L33" s="469"/>
      <c r="M33" s="113"/>
      <c r="N33" s="113"/>
      <c r="O33" s="113">
        <f t="shared" si="0"/>
        <v>0</v>
      </c>
      <c r="P33" s="183" t="e">
        <f t="shared" si="1"/>
        <v>#DIV/0!</v>
      </c>
      <c r="Q33" s="232">
        <v>20000</v>
      </c>
      <c r="R33" s="232">
        <f>SUM(Q33)</f>
        <v>20000</v>
      </c>
      <c r="S33" s="113">
        <f t="shared" si="2"/>
        <v>0</v>
      </c>
      <c r="T33" s="183">
        <f t="shared" si="3"/>
        <v>100</v>
      </c>
      <c r="U33" s="113"/>
      <c r="V33" s="113"/>
      <c r="W33" s="113">
        <f t="shared" si="4"/>
        <v>0</v>
      </c>
      <c r="X33" s="183" t="e">
        <f>V33/U33*100</f>
        <v>#DIV/0!</v>
      </c>
      <c r="Y33" s="113"/>
      <c r="Z33" s="113"/>
      <c r="AA33" s="113">
        <f t="shared" si="5"/>
        <v>0</v>
      </c>
      <c r="AB33" s="183" t="e">
        <f>Z33/Y33*100</f>
        <v>#DIV/0!</v>
      </c>
      <c r="AC33" s="113">
        <f t="shared" si="6"/>
        <v>20000</v>
      </c>
      <c r="AD33" s="113">
        <f t="shared" si="7"/>
        <v>20000</v>
      </c>
      <c r="AE33" s="113">
        <f t="shared" si="8"/>
        <v>0</v>
      </c>
      <c r="AF33" s="183">
        <f t="shared" si="9"/>
        <v>100</v>
      </c>
    </row>
    <row r="34" spans="1:32" ht="20.100000000000001" customHeight="1">
      <c r="A34" s="103">
        <v>3</v>
      </c>
      <c r="B34" s="469" t="s">
        <v>470</v>
      </c>
      <c r="C34" s="469"/>
      <c r="D34" s="469"/>
      <c r="E34" s="469"/>
      <c r="F34" s="469"/>
      <c r="G34" s="469"/>
      <c r="H34" s="469"/>
      <c r="I34" s="469"/>
      <c r="J34" s="469"/>
      <c r="K34" s="469"/>
      <c r="L34" s="469"/>
      <c r="M34" s="113"/>
      <c r="N34" s="113"/>
      <c r="O34" s="113">
        <f t="shared" si="0"/>
        <v>0</v>
      </c>
      <c r="P34" s="183" t="e">
        <f t="shared" si="1"/>
        <v>#DIV/0!</v>
      </c>
      <c r="Q34" s="232">
        <v>21700</v>
      </c>
      <c r="R34" s="232">
        <f>SUM(Q34)</f>
        <v>21700</v>
      </c>
      <c r="S34" s="113">
        <f t="shared" si="2"/>
        <v>0</v>
      </c>
      <c r="T34" s="183">
        <f t="shared" si="3"/>
        <v>100</v>
      </c>
      <c r="U34" s="113"/>
      <c r="V34" s="113"/>
      <c r="W34" s="113">
        <f t="shared" si="4"/>
        <v>0</v>
      </c>
      <c r="X34" s="183" t="e">
        <f>V34/U34*100</f>
        <v>#DIV/0!</v>
      </c>
      <c r="Y34" s="113"/>
      <c r="Z34" s="113"/>
      <c r="AA34" s="113">
        <f t="shared" si="5"/>
        <v>0</v>
      </c>
      <c r="AB34" s="183" t="e">
        <f>Z34/Y34*100</f>
        <v>#DIV/0!</v>
      </c>
      <c r="AC34" s="113">
        <f t="shared" si="6"/>
        <v>21700</v>
      </c>
      <c r="AD34" s="113">
        <f t="shared" si="7"/>
        <v>21700</v>
      </c>
      <c r="AE34" s="113">
        <f t="shared" si="8"/>
        <v>0</v>
      </c>
      <c r="AF34" s="183">
        <f t="shared" si="9"/>
        <v>100</v>
      </c>
    </row>
    <row r="35" spans="1:32" ht="20.100000000000001" customHeight="1">
      <c r="A35" s="103">
        <v>4</v>
      </c>
      <c r="B35" s="397" t="s">
        <v>472</v>
      </c>
      <c r="C35" s="398"/>
      <c r="D35" s="398"/>
      <c r="E35" s="398"/>
      <c r="F35" s="398"/>
      <c r="G35" s="398"/>
      <c r="H35" s="398"/>
      <c r="I35" s="398"/>
      <c r="J35" s="398"/>
      <c r="K35" s="398"/>
      <c r="L35" s="399"/>
      <c r="M35" s="113"/>
      <c r="N35" s="113"/>
      <c r="O35" s="113">
        <f t="shared" si="0"/>
        <v>0</v>
      </c>
      <c r="P35" s="183" t="e">
        <f t="shared" si="1"/>
        <v>#DIV/0!</v>
      </c>
      <c r="Q35" s="249">
        <v>395000</v>
      </c>
      <c r="R35" s="232">
        <f>SUM(Q35)</f>
        <v>395000</v>
      </c>
      <c r="S35" s="113">
        <f t="shared" si="2"/>
        <v>0</v>
      </c>
      <c r="T35" s="183">
        <f t="shared" si="3"/>
        <v>100</v>
      </c>
      <c r="U35" s="113"/>
      <c r="V35" s="113"/>
      <c r="W35" s="113">
        <f t="shared" si="4"/>
        <v>0</v>
      </c>
      <c r="X35" s="183" t="e">
        <f>V35/U35*100</f>
        <v>#DIV/0!</v>
      </c>
      <c r="Y35" s="113"/>
      <c r="Z35" s="113"/>
      <c r="AA35" s="113">
        <f t="shared" si="5"/>
        <v>0</v>
      </c>
      <c r="AB35" s="183" t="e">
        <f>Z35/Y35*100</f>
        <v>#DIV/0!</v>
      </c>
      <c r="AC35" s="113">
        <f t="shared" si="6"/>
        <v>395000</v>
      </c>
      <c r="AD35" s="113">
        <f t="shared" si="7"/>
        <v>395000</v>
      </c>
      <c r="AE35" s="113">
        <f t="shared" si="8"/>
        <v>0</v>
      </c>
      <c r="AF35" s="183">
        <f t="shared" si="9"/>
        <v>100</v>
      </c>
    </row>
    <row r="36" spans="1:32" ht="20.100000000000001" customHeight="1">
      <c r="A36" s="103">
        <v>5</v>
      </c>
      <c r="B36" s="397" t="s">
        <v>473</v>
      </c>
      <c r="C36" s="398"/>
      <c r="D36" s="398"/>
      <c r="E36" s="398"/>
      <c r="F36" s="398"/>
      <c r="G36" s="398"/>
      <c r="H36" s="398"/>
      <c r="I36" s="398"/>
      <c r="J36" s="398"/>
      <c r="K36" s="398"/>
      <c r="L36" s="399"/>
      <c r="M36" s="113"/>
      <c r="N36" s="113"/>
      <c r="O36" s="113">
        <f t="shared" si="0"/>
        <v>0</v>
      </c>
      <c r="P36" s="183" t="e">
        <f t="shared" si="1"/>
        <v>#DIV/0!</v>
      </c>
      <c r="Q36" s="249">
        <v>41420</v>
      </c>
      <c r="R36" s="232">
        <f>SUM(Q36)</f>
        <v>41420</v>
      </c>
      <c r="S36" s="113">
        <f t="shared" si="2"/>
        <v>0</v>
      </c>
      <c r="T36" s="183">
        <f t="shared" si="3"/>
        <v>100</v>
      </c>
      <c r="U36" s="113"/>
      <c r="V36" s="113"/>
      <c r="W36" s="113">
        <f t="shared" si="4"/>
        <v>0</v>
      </c>
      <c r="X36" s="183" t="e">
        <f>V36/U36*100</f>
        <v>#DIV/0!</v>
      </c>
      <c r="Y36" s="113"/>
      <c r="Z36" s="113"/>
      <c r="AA36" s="113">
        <f t="shared" si="5"/>
        <v>0</v>
      </c>
      <c r="AB36" s="183" t="e">
        <f>Z36/Y36*100</f>
        <v>#DIV/0!</v>
      </c>
      <c r="AC36" s="113">
        <f t="shared" si="6"/>
        <v>41420</v>
      </c>
      <c r="AD36" s="113">
        <f t="shared" si="7"/>
        <v>41420</v>
      </c>
      <c r="AE36" s="113">
        <f t="shared" si="8"/>
        <v>0</v>
      </c>
      <c r="AF36" s="183">
        <f t="shared" si="9"/>
        <v>100</v>
      </c>
    </row>
    <row r="37" spans="1:32" ht="20.100000000000001" customHeight="1">
      <c r="A37" s="103">
        <v>6</v>
      </c>
      <c r="B37" s="396"/>
      <c r="C37" s="396"/>
      <c r="D37" s="396"/>
      <c r="E37" s="396"/>
      <c r="F37" s="396"/>
      <c r="G37" s="396"/>
      <c r="H37" s="396"/>
      <c r="I37" s="396"/>
      <c r="J37" s="396"/>
      <c r="K37" s="396"/>
      <c r="L37" s="396"/>
      <c r="M37" s="113"/>
      <c r="N37" s="113"/>
      <c r="O37" s="113">
        <f t="shared" si="0"/>
        <v>0</v>
      </c>
      <c r="P37" s="183" t="e">
        <f t="shared" ref="P37:P44" si="10">N37/M37*100</f>
        <v>#DIV/0!</v>
      </c>
      <c r="Q37" s="113"/>
      <c r="R37" s="113"/>
      <c r="S37" s="113">
        <f t="shared" si="2"/>
        <v>0</v>
      </c>
      <c r="T37" s="258" t="e">
        <f t="shared" ref="T37:T44" si="11">R37/Q37*100</f>
        <v>#DIV/0!</v>
      </c>
      <c r="U37" s="113"/>
      <c r="V37" s="113"/>
      <c r="W37" s="113">
        <f t="shared" si="4"/>
        <v>0</v>
      </c>
      <c r="X37" s="183" t="e">
        <f t="shared" ref="X37:X44" si="12">V37/U37*100</f>
        <v>#DIV/0!</v>
      </c>
      <c r="Y37" s="113"/>
      <c r="Z37" s="113"/>
      <c r="AA37" s="113">
        <f t="shared" si="5"/>
        <v>0</v>
      </c>
      <c r="AB37" s="183" t="e">
        <f t="shared" ref="AB37:AB44" si="13">Z37/Y37*100</f>
        <v>#DIV/0!</v>
      </c>
      <c r="AC37" s="113">
        <f t="shared" si="6"/>
        <v>0</v>
      </c>
      <c r="AD37" s="113">
        <f t="shared" si="7"/>
        <v>0</v>
      </c>
      <c r="AE37" s="113">
        <f t="shared" si="8"/>
        <v>0</v>
      </c>
      <c r="AF37" s="183" t="e">
        <f t="shared" ref="AF37:AF44" si="14">AD37/AC37*100</f>
        <v>#DIV/0!</v>
      </c>
    </row>
    <row r="38" spans="1:32" ht="20.100000000000001" customHeight="1">
      <c r="A38" s="103">
        <v>7</v>
      </c>
      <c r="B38" s="396"/>
      <c r="C38" s="396"/>
      <c r="D38" s="396"/>
      <c r="E38" s="396"/>
      <c r="F38" s="396"/>
      <c r="G38" s="396"/>
      <c r="H38" s="396"/>
      <c r="I38" s="396"/>
      <c r="J38" s="396"/>
      <c r="K38" s="396"/>
      <c r="L38" s="396"/>
      <c r="M38" s="113"/>
      <c r="N38" s="113"/>
      <c r="O38" s="113">
        <f t="shared" si="0"/>
        <v>0</v>
      </c>
      <c r="P38" s="183" t="e">
        <f t="shared" si="10"/>
        <v>#DIV/0!</v>
      </c>
      <c r="Q38" s="113"/>
      <c r="R38" s="113"/>
      <c r="S38" s="113">
        <f t="shared" si="2"/>
        <v>0</v>
      </c>
      <c r="T38" s="258" t="e">
        <f t="shared" si="11"/>
        <v>#DIV/0!</v>
      </c>
      <c r="U38" s="113"/>
      <c r="V38" s="113"/>
      <c r="W38" s="113">
        <f t="shared" si="4"/>
        <v>0</v>
      </c>
      <c r="X38" s="183" t="e">
        <f t="shared" si="12"/>
        <v>#DIV/0!</v>
      </c>
      <c r="Y38" s="113"/>
      <c r="Z38" s="113"/>
      <c r="AA38" s="113">
        <f t="shared" si="5"/>
        <v>0</v>
      </c>
      <c r="AB38" s="183" t="e">
        <f t="shared" si="13"/>
        <v>#DIV/0!</v>
      </c>
      <c r="AC38" s="113">
        <f t="shared" si="6"/>
        <v>0</v>
      </c>
      <c r="AD38" s="113">
        <f t="shared" si="7"/>
        <v>0</v>
      </c>
      <c r="AE38" s="113">
        <f t="shared" si="8"/>
        <v>0</v>
      </c>
      <c r="AF38" s="183" t="e">
        <f t="shared" si="14"/>
        <v>#DIV/0!</v>
      </c>
    </row>
    <row r="39" spans="1:32" ht="20.100000000000001" customHeight="1">
      <c r="A39" s="103">
        <v>8</v>
      </c>
      <c r="B39" s="400"/>
      <c r="C39" s="401"/>
      <c r="D39" s="401"/>
      <c r="E39" s="401"/>
      <c r="F39" s="401"/>
      <c r="G39" s="401"/>
      <c r="H39" s="401"/>
      <c r="I39" s="401"/>
      <c r="J39" s="401"/>
      <c r="K39" s="401"/>
      <c r="L39" s="402"/>
      <c r="M39" s="113"/>
      <c r="N39" s="113"/>
      <c r="O39" s="113">
        <f t="shared" si="0"/>
        <v>0</v>
      </c>
      <c r="P39" s="183" t="e">
        <f t="shared" si="10"/>
        <v>#DIV/0!</v>
      </c>
      <c r="Q39" s="113"/>
      <c r="R39" s="113"/>
      <c r="S39" s="113">
        <f t="shared" si="2"/>
        <v>0</v>
      </c>
      <c r="T39" s="258" t="e">
        <f t="shared" si="11"/>
        <v>#DIV/0!</v>
      </c>
      <c r="U39" s="113"/>
      <c r="V39" s="113"/>
      <c r="W39" s="113">
        <f t="shared" si="4"/>
        <v>0</v>
      </c>
      <c r="X39" s="183" t="e">
        <f t="shared" si="12"/>
        <v>#DIV/0!</v>
      </c>
      <c r="Y39" s="113"/>
      <c r="Z39" s="113"/>
      <c r="AA39" s="113">
        <f t="shared" si="5"/>
        <v>0</v>
      </c>
      <c r="AB39" s="183" t="e">
        <f t="shared" si="13"/>
        <v>#DIV/0!</v>
      </c>
      <c r="AC39" s="113">
        <f t="shared" si="6"/>
        <v>0</v>
      </c>
      <c r="AD39" s="113">
        <f t="shared" si="7"/>
        <v>0</v>
      </c>
      <c r="AE39" s="113">
        <f t="shared" si="8"/>
        <v>0</v>
      </c>
      <c r="AF39" s="183" t="e">
        <f t="shared" si="14"/>
        <v>#DIV/0!</v>
      </c>
    </row>
    <row r="40" spans="1:32" ht="20.100000000000001" customHeight="1">
      <c r="A40" s="103">
        <v>9</v>
      </c>
      <c r="B40" s="397"/>
      <c r="C40" s="398"/>
      <c r="D40" s="398"/>
      <c r="E40" s="398"/>
      <c r="F40" s="398"/>
      <c r="G40" s="398"/>
      <c r="H40" s="398"/>
      <c r="I40" s="398"/>
      <c r="J40" s="398"/>
      <c r="K40" s="398"/>
      <c r="L40" s="399"/>
      <c r="M40" s="113"/>
      <c r="N40" s="113"/>
      <c r="O40" s="113">
        <f t="shared" si="0"/>
        <v>0</v>
      </c>
      <c r="P40" s="183" t="e">
        <f t="shared" si="10"/>
        <v>#DIV/0!</v>
      </c>
      <c r="Q40" s="113"/>
      <c r="R40" s="113"/>
      <c r="S40" s="113">
        <f t="shared" si="2"/>
        <v>0</v>
      </c>
      <c r="T40" s="258" t="e">
        <f t="shared" si="11"/>
        <v>#DIV/0!</v>
      </c>
      <c r="U40" s="113"/>
      <c r="V40" s="113"/>
      <c r="W40" s="113">
        <f t="shared" si="4"/>
        <v>0</v>
      </c>
      <c r="X40" s="183" t="e">
        <f t="shared" si="12"/>
        <v>#DIV/0!</v>
      </c>
      <c r="Y40" s="113"/>
      <c r="Z40" s="113"/>
      <c r="AA40" s="113">
        <f t="shared" si="5"/>
        <v>0</v>
      </c>
      <c r="AB40" s="183" t="e">
        <f t="shared" si="13"/>
        <v>#DIV/0!</v>
      </c>
      <c r="AC40" s="113">
        <f t="shared" si="6"/>
        <v>0</v>
      </c>
      <c r="AD40" s="113">
        <f t="shared" si="7"/>
        <v>0</v>
      </c>
      <c r="AE40" s="113">
        <f t="shared" si="8"/>
        <v>0</v>
      </c>
      <c r="AF40" s="183" t="e">
        <f t="shared" si="14"/>
        <v>#DIV/0!</v>
      </c>
    </row>
    <row r="41" spans="1:32" ht="20.100000000000001" customHeight="1">
      <c r="A41" s="103">
        <v>10</v>
      </c>
      <c r="B41" s="397"/>
      <c r="C41" s="398"/>
      <c r="D41" s="398"/>
      <c r="E41" s="398"/>
      <c r="F41" s="398"/>
      <c r="G41" s="398"/>
      <c r="H41" s="398"/>
      <c r="I41" s="398"/>
      <c r="J41" s="398"/>
      <c r="K41" s="398"/>
      <c r="L41" s="399"/>
      <c r="M41" s="113"/>
      <c r="N41" s="113"/>
      <c r="O41" s="113">
        <f t="shared" si="0"/>
        <v>0</v>
      </c>
      <c r="P41" s="183" t="e">
        <f t="shared" si="10"/>
        <v>#DIV/0!</v>
      </c>
      <c r="Q41" s="113"/>
      <c r="R41" s="113"/>
      <c r="S41" s="113">
        <f t="shared" si="2"/>
        <v>0</v>
      </c>
      <c r="T41" s="258" t="e">
        <f t="shared" si="11"/>
        <v>#DIV/0!</v>
      </c>
      <c r="U41" s="113"/>
      <c r="V41" s="113"/>
      <c r="W41" s="113">
        <f t="shared" si="4"/>
        <v>0</v>
      </c>
      <c r="X41" s="183" t="e">
        <f t="shared" si="12"/>
        <v>#DIV/0!</v>
      </c>
      <c r="Y41" s="113"/>
      <c r="Z41" s="113"/>
      <c r="AA41" s="113">
        <f t="shared" si="5"/>
        <v>0</v>
      </c>
      <c r="AB41" s="183" t="e">
        <f t="shared" si="13"/>
        <v>#DIV/0!</v>
      </c>
      <c r="AC41" s="113">
        <f t="shared" si="6"/>
        <v>0</v>
      </c>
      <c r="AD41" s="113">
        <f t="shared" si="7"/>
        <v>0</v>
      </c>
      <c r="AE41" s="113">
        <f t="shared" si="8"/>
        <v>0</v>
      </c>
      <c r="AF41" s="183" t="e">
        <f t="shared" si="14"/>
        <v>#DIV/0!</v>
      </c>
    </row>
    <row r="42" spans="1:32" ht="20.100000000000001" customHeight="1">
      <c r="A42" s="103">
        <v>11</v>
      </c>
      <c r="B42" s="397"/>
      <c r="C42" s="398"/>
      <c r="D42" s="398"/>
      <c r="E42" s="398"/>
      <c r="F42" s="398"/>
      <c r="G42" s="398"/>
      <c r="H42" s="398"/>
      <c r="I42" s="398"/>
      <c r="J42" s="398"/>
      <c r="K42" s="398"/>
      <c r="L42" s="399"/>
      <c r="M42" s="113"/>
      <c r="N42" s="113"/>
      <c r="O42" s="113">
        <f t="shared" si="0"/>
        <v>0</v>
      </c>
      <c r="P42" s="183" t="e">
        <f t="shared" si="10"/>
        <v>#DIV/0!</v>
      </c>
      <c r="Q42" s="113"/>
      <c r="R42" s="113"/>
      <c r="S42" s="113">
        <f t="shared" si="2"/>
        <v>0</v>
      </c>
      <c r="T42" s="258" t="e">
        <f t="shared" si="11"/>
        <v>#DIV/0!</v>
      </c>
      <c r="U42" s="113"/>
      <c r="V42" s="113"/>
      <c r="W42" s="113">
        <f t="shared" si="4"/>
        <v>0</v>
      </c>
      <c r="X42" s="183" t="e">
        <f t="shared" si="12"/>
        <v>#DIV/0!</v>
      </c>
      <c r="Y42" s="113"/>
      <c r="Z42" s="113"/>
      <c r="AA42" s="113">
        <f t="shared" si="5"/>
        <v>0</v>
      </c>
      <c r="AB42" s="183" t="e">
        <f t="shared" si="13"/>
        <v>#DIV/0!</v>
      </c>
      <c r="AC42" s="113">
        <f t="shared" si="6"/>
        <v>0</v>
      </c>
      <c r="AD42" s="113">
        <f t="shared" si="7"/>
        <v>0</v>
      </c>
      <c r="AE42" s="113">
        <f t="shared" si="8"/>
        <v>0</v>
      </c>
      <c r="AF42" s="183" t="e">
        <f t="shared" si="14"/>
        <v>#DIV/0!</v>
      </c>
    </row>
    <row r="43" spans="1:32" ht="20.100000000000001" customHeight="1">
      <c r="A43" s="103">
        <v>12</v>
      </c>
      <c r="B43" s="397"/>
      <c r="C43" s="398"/>
      <c r="D43" s="398"/>
      <c r="E43" s="398"/>
      <c r="F43" s="398"/>
      <c r="G43" s="398"/>
      <c r="H43" s="398"/>
      <c r="I43" s="398"/>
      <c r="J43" s="398"/>
      <c r="K43" s="398"/>
      <c r="L43" s="399"/>
      <c r="M43" s="113"/>
      <c r="N43" s="113"/>
      <c r="O43" s="113">
        <f t="shared" si="0"/>
        <v>0</v>
      </c>
      <c r="P43" s="183" t="e">
        <f t="shared" si="10"/>
        <v>#DIV/0!</v>
      </c>
      <c r="Q43" s="113"/>
      <c r="R43" s="113"/>
      <c r="S43" s="113">
        <f t="shared" si="2"/>
        <v>0</v>
      </c>
      <c r="T43" s="258" t="e">
        <f t="shared" si="11"/>
        <v>#DIV/0!</v>
      </c>
      <c r="U43" s="113"/>
      <c r="V43" s="113"/>
      <c r="W43" s="113">
        <f t="shared" si="4"/>
        <v>0</v>
      </c>
      <c r="X43" s="183" t="e">
        <f t="shared" si="12"/>
        <v>#DIV/0!</v>
      </c>
      <c r="Y43" s="113"/>
      <c r="Z43" s="113"/>
      <c r="AA43" s="113">
        <f t="shared" si="5"/>
        <v>0</v>
      </c>
      <c r="AB43" s="183" t="e">
        <f t="shared" si="13"/>
        <v>#DIV/0!</v>
      </c>
      <c r="AC43" s="113">
        <f t="shared" si="6"/>
        <v>0</v>
      </c>
      <c r="AD43" s="113">
        <f t="shared" si="7"/>
        <v>0</v>
      </c>
      <c r="AE43" s="113">
        <f t="shared" si="8"/>
        <v>0</v>
      </c>
      <c r="AF43" s="183" t="e">
        <f t="shared" si="14"/>
        <v>#DIV/0!</v>
      </c>
    </row>
    <row r="44" spans="1:32" ht="20.100000000000001" customHeight="1">
      <c r="A44" s="103">
        <v>13</v>
      </c>
      <c r="B44" s="397"/>
      <c r="C44" s="398"/>
      <c r="D44" s="398"/>
      <c r="E44" s="398"/>
      <c r="F44" s="398"/>
      <c r="G44" s="398"/>
      <c r="H44" s="398"/>
      <c r="I44" s="398"/>
      <c r="J44" s="398"/>
      <c r="K44" s="398"/>
      <c r="L44" s="399"/>
      <c r="M44" s="113"/>
      <c r="N44" s="113"/>
      <c r="O44" s="113">
        <f t="shared" si="0"/>
        <v>0</v>
      </c>
      <c r="P44" s="183" t="e">
        <f t="shared" si="10"/>
        <v>#DIV/0!</v>
      </c>
      <c r="Q44" s="113"/>
      <c r="R44" s="113"/>
      <c r="S44" s="113">
        <f t="shared" si="2"/>
        <v>0</v>
      </c>
      <c r="T44" s="258" t="e">
        <f t="shared" si="11"/>
        <v>#DIV/0!</v>
      </c>
      <c r="U44" s="113"/>
      <c r="V44" s="113"/>
      <c r="W44" s="113">
        <f t="shared" si="4"/>
        <v>0</v>
      </c>
      <c r="X44" s="183" t="e">
        <f t="shared" si="12"/>
        <v>#DIV/0!</v>
      </c>
      <c r="Y44" s="113"/>
      <c r="Z44" s="113"/>
      <c r="AA44" s="113">
        <f t="shared" si="5"/>
        <v>0</v>
      </c>
      <c r="AB44" s="183" t="e">
        <f t="shared" si="13"/>
        <v>#DIV/0!</v>
      </c>
      <c r="AC44" s="113">
        <f t="shared" si="6"/>
        <v>0</v>
      </c>
      <c r="AD44" s="113">
        <f t="shared" si="7"/>
        <v>0</v>
      </c>
      <c r="AE44" s="113">
        <f t="shared" si="8"/>
        <v>0</v>
      </c>
      <c r="AF44" s="183" t="e">
        <f t="shared" si="14"/>
        <v>#DIV/0!</v>
      </c>
    </row>
    <row r="45" spans="1:32" ht="20.100000000000001" customHeight="1">
      <c r="A45" s="103">
        <v>14</v>
      </c>
      <c r="B45" s="397"/>
      <c r="C45" s="398"/>
      <c r="D45" s="398"/>
      <c r="E45" s="398"/>
      <c r="F45" s="398"/>
      <c r="G45" s="398"/>
      <c r="H45" s="398"/>
      <c r="I45" s="398"/>
      <c r="J45" s="398"/>
      <c r="K45" s="398"/>
      <c r="L45" s="399"/>
      <c r="M45" s="113"/>
      <c r="N45" s="113"/>
      <c r="O45" s="113">
        <f t="shared" si="0"/>
        <v>0</v>
      </c>
      <c r="P45" s="183" t="e">
        <f>N45/M45*100</f>
        <v>#DIV/0!</v>
      </c>
      <c r="Q45" s="113"/>
      <c r="R45" s="113"/>
      <c r="S45" s="113">
        <f t="shared" si="2"/>
        <v>0</v>
      </c>
      <c r="T45" s="258" t="e">
        <f t="shared" si="3"/>
        <v>#DIV/0!</v>
      </c>
      <c r="U45" s="113"/>
      <c r="V45" s="113"/>
      <c r="W45" s="113">
        <f t="shared" si="4"/>
        <v>0</v>
      </c>
      <c r="X45" s="183" t="e">
        <f>V45/U45*100</f>
        <v>#DIV/0!</v>
      </c>
      <c r="Y45" s="113"/>
      <c r="Z45" s="113"/>
      <c r="AA45" s="113">
        <f t="shared" si="5"/>
        <v>0</v>
      </c>
      <c r="AB45" s="183" t="e">
        <f>Z45/Y45*100</f>
        <v>#DIV/0!</v>
      </c>
      <c r="AC45" s="113">
        <f t="shared" si="6"/>
        <v>0</v>
      </c>
      <c r="AD45" s="113">
        <f t="shared" si="7"/>
        <v>0</v>
      </c>
      <c r="AE45" s="113">
        <f t="shared" si="8"/>
        <v>0</v>
      </c>
      <c r="AF45" s="183" t="e">
        <f t="shared" si="9"/>
        <v>#DIV/0!</v>
      </c>
    </row>
    <row r="46" spans="1:32" ht="20.100000000000001" customHeight="1">
      <c r="A46" s="103">
        <v>15</v>
      </c>
      <c r="B46" s="397"/>
      <c r="C46" s="479"/>
      <c r="D46" s="479"/>
      <c r="E46" s="479"/>
      <c r="F46" s="479"/>
      <c r="G46" s="479"/>
      <c r="H46" s="479"/>
      <c r="I46" s="479"/>
      <c r="J46" s="479"/>
      <c r="K46" s="479"/>
      <c r="L46" s="480"/>
      <c r="M46" s="113"/>
      <c r="N46" s="113"/>
      <c r="O46" s="113"/>
      <c r="P46" s="183" t="e">
        <f t="shared" si="1"/>
        <v>#DIV/0!</v>
      </c>
      <c r="Q46" s="113"/>
      <c r="R46" s="113"/>
      <c r="S46" s="113">
        <f t="shared" si="2"/>
        <v>0</v>
      </c>
      <c r="T46" s="258" t="e">
        <f t="shared" si="3"/>
        <v>#DIV/0!</v>
      </c>
      <c r="U46" s="113"/>
      <c r="V46" s="113"/>
      <c r="W46" s="113"/>
      <c r="X46" s="183"/>
      <c r="Y46" s="113"/>
      <c r="Z46" s="113"/>
      <c r="AA46" s="113"/>
      <c r="AB46" s="183"/>
      <c r="AC46" s="113">
        <f t="shared" si="6"/>
        <v>0</v>
      </c>
      <c r="AD46" s="113">
        <f t="shared" si="7"/>
        <v>0</v>
      </c>
      <c r="AE46" s="113">
        <f t="shared" si="8"/>
        <v>0</v>
      </c>
      <c r="AF46" s="183" t="e">
        <f t="shared" si="9"/>
        <v>#DIV/0!</v>
      </c>
    </row>
    <row r="47" spans="1:32" ht="20.100000000000001" customHeight="1">
      <c r="A47" s="103">
        <v>16</v>
      </c>
      <c r="B47" s="397"/>
      <c r="C47" s="479"/>
      <c r="D47" s="479"/>
      <c r="E47" s="479"/>
      <c r="F47" s="479"/>
      <c r="G47" s="479"/>
      <c r="H47" s="479"/>
      <c r="I47" s="479"/>
      <c r="J47" s="479"/>
      <c r="K47" s="479"/>
      <c r="L47" s="480"/>
      <c r="M47" s="113"/>
      <c r="N47" s="113"/>
      <c r="O47" s="113"/>
      <c r="P47" s="183" t="e">
        <f t="shared" si="1"/>
        <v>#DIV/0!</v>
      </c>
      <c r="Q47" s="113"/>
      <c r="R47" s="113"/>
      <c r="S47" s="113">
        <f t="shared" si="2"/>
        <v>0</v>
      </c>
      <c r="T47" s="258" t="e">
        <f t="shared" si="3"/>
        <v>#DIV/0!</v>
      </c>
      <c r="U47" s="113"/>
      <c r="V47" s="113"/>
      <c r="W47" s="113"/>
      <c r="X47" s="183"/>
      <c r="Y47" s="113"/>
      <c r="Z47" s="113"/>
      <c r="AA47" s="113"/>
      <c r="AB47" s="183"/>
      <c r="AC47" s="113">
        <f t="shared" si="6"/>
        <v>0</v>
      </c>
      <c r="AD47" s="113">
        <f t="shared" si="7"/>
        <v>0</v>
      </c>
      <c r="AE47" s="113">
        <f t="shared" si="8"/>
        <v>0</v>
      </c>
      <c r="AF47" s="183" t="e">
        <f t="shared" si="9"/>
        <v>#DIV/0!</v>
      </c>
    </row>
    <row r="48" spans="1:32" ht="24.95" customHeight="1">
      <c r="A48" s="476" t="s">
        <v>53</v>
      </c>
      <c r="B48" s="477"/>
      <c r="C48" s="477"/>
      <c r="D48" s="477"/>
      <c r="E48" s="477"/>
      <c r="F48" s="477"/>
      <c r="G48" s="477"/>
      <c r="H48" s="477"/>
      <c r="I48" s="477"/>
      <c r="J48" s="477"/>
      <c r="K48" s="477"/>
      <c r="L48" s="478"/>
      <c r="M48" s="182">
        <f>SUM(M32:M45)</f>
        <v>0</v>
      </c>
      <c r="N48" s="182">
        <f>SUM(N32:N45)</f>
        <v>0</v>
      </c>
      <c r="O48" s="150">
        <f>SUM(O32:O45)</f>
        <v>0</v>
      </c>
      <c r="P48" s="184" t="e">
        <f t="shared" si="1"/>
        <v>#DIV/0!</v>
      </c>
      <c r="Q48" s="233">
        <f>SUM(Q32:Q47)</f>
        <v>498120</v>
      </c>
      <c r="R48" s="233">
        <f>SUM(R32:R47)</f>
        <v>498120</v>
      </c>
      <c r="S48" s="150">
        <f>SUM(S32:S47)</f>
        <v>0</v>
      </c>
      <c r="T48" s="184">
        <f t="shared" si="3"/>
        <v>100</v>
      </c>
      <c r="U48" s="182">
        <f>SUM(U32:U45)</f>
        <v>0</v>
      </c>
      <c r="V48" s="182">
        <f>SUM(V32:V45)</f>
        <v>0</v>
      </c>
      <c r="W48" s="150">
        <f>SUM(W32:W45)</f>
        <v>0</v>
      </c>
      <c r="X48" s="184" t="e">
        <f>V48/U48*100</f>
        <v>#DIV/0!</v>
      </c>
      <c r="Y48" s="182">
        <f>SUM(Y32:Y45)</f>
        <v>0</v>
      </c>
      <c r="Z48" s="182">
        <f>SUM(Z32:Z45)</f>
        <v>0</v>
      </c>
      <c r="AA48" s="150">
        <f>SUM(AA32:AA45)</f>
        <v>0</v>
      </c>
      <c r="AB48" s="184" t="e">
        <f>Z48/Y48*100</f>
        <v>#DIV/0!</v>
      </c>
      <c r="AC48" s="182">
        <f>SUM(AC32:AC47)</f>
        <v>498120</v>
      </c>
      <c r="AD48" s="182">
        <f>SUM(AD32:AD47)</f>
        <v>498120</v>
      </c>
      <c r="AE48" s="150">
        <f>SUM(AE32:AE47)</f>
        <v>0</v>
      </c>
      <c r="AF48" s="184">
        <f t="shared" si="9"/>
        <v>100</v>
      </c>
    </row>
    <row r="49" spans="1:32" ht="24.95" customHeight="1">
      <c r="A49" s="397" t="s">
        <v>54</v>
      </c>
      <c r="B49" s="398"/>
      <c r="C49" s="398"/>
      <c r="D49" s="398"/>
      <c r="E49" s="398"/>
      <c r="F49" s="398"/>
      <c r="G49" s="398"/>
      <c r="H49" s="398"/>
      <c r="I49" s="398"/>
      <c r="J49" s="398"/>
      <c r="K49" s="398"/>
      <c r="L49" s="399"/>
      <c r="M49" s="185">
        <f>M48/AC48*100</f>
        <v>0</v>
      </c>
      <c r="N49" s="185">
        <f>N48/AD48*100</f>
        <v>0</v>
      </c>
      <c r="O49" s="88"/>
      <c r="P49" s="88"/>
      <c r="Q49" s="185">
        <f>Q48/AC48*100</f>
        <v>100</v>
      </c>
      <c r="R49" s="185">
        <f>R48/AD48*100</f>
        <v>100</v>
      </c>
      <c r="S49" s="88"/>
      <c r="T49" s="88"/>
      <c r="U49" s="185">
        <f>U48/AC48*100</f>
        <v>0</v>
      </c>
      <c r="V49" s="185">
        <f>V48/AD48*100</f>
        <v>0</v>
      </c>
      <c r="W49" s="88"/>
      <c r="X49" s="88"/>
      <c r="Y49" s="185">
        <f>Y48/AC48*100</f>
        <v>0</v>
      </c>
      <c r="Z49" s="185">
        <f>Z48/AD48*100</f>
        <v>0</v>
      </c>
      <c r="AA49" s="88"/>
      <c r="AB49" s="88"/>
      <c r="AC49" s="185">
        <f>SUM(M49,Q49,U49,Y49)</f>
        <v>100</v>
      </c>
      <c r="AD49" s="185">
        <f>SUM(N49,R49,V49,Z49)</f>
        <v>100</v>
      </c>
      <c r="AE49" s="88"/>
      <c r="AF49" s="88"/>
    </row>
    <row r="50" spans="1:32" ht="15" customHeight="1">
      <c r="A50" s="17"/>
      <c r="B50" s="17"/>
      <c r="C50" s="17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</row>
    <row r="51" spans="1:32" ht="15" customHeight="1">
      <c r="A51" s="17"/>
      <c r="B51" s="17"/>
      <c r="C51" s="17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</row>
    <row r="52" spans="1:32" s="42" customFormat="1" ht="31.7" customHeight="1">
      <c r="C52" s="42" t="s">
        <v>180</v>
      </c>
    </row>
    <row r="53" spans="1:32" s="81" customFormat="1">
      <c r="A53" s="2"/>
      <c r="B53" s="2"/>
      <c r="C53" s="2"/>
      <c r="D53" s="2"/>
      <c r="E53" s="2"/>
      <c r="F53" s="2"/>
      <c r="G53" s="2"/>
      <c r="H53" s="2"/>
      <c r="I53" s="2"/>
      <c r="J53" s="2"/>
      <c r="L53" s="2"/>
      <c r="AD53" s="408" t="s">
        <v>431</v>
      </c>
      <c r="AE53" s="408"/>
      <c r="AF53" s="408"/>
    </row>
    <row r="54" spans="1:32" s="82" customFormat="1" ht="34.5" customHeight="1">
      <c r="A54" s="285" t="s">
        <v>49</v>
      </c>
      <c r="B54" s="318" t="s">
        <v>229</v>
      </c>
      <c r="C54" s="320"/>
      <c r="D54" s="284" t="s">
        <v>231</v>
      </c>
      <c r="E54" s="284"/>
      <c r="F54" s="284" t="s">
        <v>151</v>
      </c>
      <c r="G54" s="284"/>
      <c r="H54" s="284" t="s">
        <v>355</v>
      </c>
      <c r="I54" s="284"/>
      <c r="J54" s="284" t="s">
        <v>356</v>
      </c>
      <c r="K54" s="284"/>
      <c r="L54" s="284" t="s">
        <v>390</v>
      </c>
      <c r="M54" s="284"/>
      <c r="N54" s="284"/>
      <c r="O54" s="284"/>
      <c r="P54" s="284"/>
      <c r="Q54" s="284"/>
      <c r="R54" s="284"/>
      <c r="S54" s="284"/>
      <c r="T54" s="284"/>
      <c r="U54" s="284"/>
      <c r="V54" s="284" t="s">
        <v>230</v>
      </c>
      <c r="W54" s="284"/>
      <c r="X54" s="284"/>
      <c r="Y54" s="284"/>
      <c r="Z54" s="284"/>
      <c r="AA54" s="284" t="s">
        <v>366</v>
      </c>
      <c r="AB54" s="284"/>
      <c r="AC54" s="284"/>
      <c r="AD54" s="284"/>
      <c r="AE54" s="284"/>
      <c r="AF54" s="284"/>
    </row>
    <row r="55" spans="1:32" s="82" customFormat="1" ht="52.5" customHeight="1">
      <c r="A55" s="285"/>
      <c r="B55" s="444"/>
      <c r="C55" s="445"/>
      <c r="D55" s="284"/>
      <c r="E55" s="284"/>
      <c r="F55" s="284"/>
      <c r="G55" s="284"/>
      <c r="H55" s="284"/>
      <c r="I55" s="284"/>
      <c r="J55" s="284"/>
      <c r="K55" s="284"/>
      <c r="L55" s="284" t="s">
        <v>209</v>
      </c>
      <c r="M55" s="284"/>
      <c r="N55" s="284" t="s">
        <v>213</v>
      </c>
      <c r="O55" s="284"/>
      <c r="P55" s="284" t="s">
        <v>214</v>
      </c>
      <c r="Q55" s="284"/>
      <c r="R55" s="284"/>
      <c r="S55" s="284"/>
      <c r="T55" s="284"/>
      <c r="U55" s="284"/>
      <c r="V55" s="284"/>
      <c r="W55" s="284"/>
      <c r="X55" s="284"/>
      <c r="Y55" s="284"/>
      <c r="Z55" s="284"/>
      <c r="AA55" s="284"/>
      <c r="AB55" s="284"/>
      <c r="AC55" s="284"/>
      <c r="AD55" s="284"/>
      <c r="AE55" s="284"/>
      <c r="AF55" s="284"/>
    </row>
    <row r="56" spans="1:32" s="83" customFormat="1" ht="82.5" customHeight="1">
      <c r="A56" s="285"/>
      <c r="B56" s="321"/>
      <c r="C56" s="323"/>
      <c r="D56" s="284"/>
      <c r="E56" s="284"/>
      <c r="F56" s="284"/>
      <c r="G56" s="284"/>
      <c r="H56" s="284"/>
      <c r="I56" s="284"/>
      <c r="J56" s="284"/>
      <c r="K56" s="284"/>
      <c r="L56" s="284"/>
      <c r="M56" s="284"/>
      <c r="N56" s="284"/>
      <c r="O56" s="284"/>
      <c r="P56" s="284" t="s">
        <v>210</v>
      </c>
      <c r="Q56" s="284"/>
      <c r="R56" s="284" t="s">
        <v>211</v>
      </c>
      <c r="S56" s="284"/>
      <c r="T56" s="284" t="s">
        <v>212</v>
      </c>
      <c r="U56" s="284"/>
      <c r="V56" s="284"/>
      <c r="W56" s="284"/>
      <c r="X56" s="284"/>
      <c r="Y56" s="284"/>
      <c r="Z56" s="284"/>
      <c r="AA56" s="284"/>
      <c r="AB56" s="284"/>
      <c r="AC56" s="284"/>
      <c r="AD56" s="284"/>
      <c r="AE56" s="284"/>
      <c r="AF56" s="284"/>
    </row>
    <row r="57" spans="1:32" s="82" customFormat="1" ht="18.95" customHeight="1">
      <c r="A57" s="66">
        <v>1</v>
      </c>
      <c r="B57" s="290">
        <v>2</v>
      </c>
      <c r="C57" s="291"/>
      <c r="D57" s="284">
        <v>3</v>
      </c>
      <c r="E57" s="284"/>
      <c r="F57" s="284">
        <v>4</v>
      </c>
      <c r="G57" s="284"/>
      <c r="H57" s="284">
        <v>5</v>
      </c>
      <c r="I57" s="284"/>
      <c r="J57" s="284">
        <v>6</v>
      </c>
      <c r="K57" s="284"/>
      <c r="L57" s="290">
        <v>7</v>
      </c>
      <c r="M57" s="291"/>
      <c r="N57" s="290">
        <v>8</v>
      </c>
      <c r="O57" s="291"/>
      <c r="P57" s="284">
        <v>9</v>
      </c>
      <c r="Q57" s="284"/>
      <c r="R57" s="285">
        <v>10</v>
      </c>
      <c r="S57" s="285"/>
      <c r="T57" s="284">
        <v>11</v>
      </c>
      <c r="U57" s="284"/>
      <c r="V57" s="284">
        <v>12</v>
      </c>
      <c r="W57" s="284"/>
      <c r="X57" s="284"/>
      <c r="Y57" s="284"/>
      <c r="Z57" s="284"/>
      <c r="AA57" s="284">
        <v>13</v>
      </c>
      <c r="AB57" s="284"/>
      <c r="AC57" s="284"/>
      <c r="AD57" s="284"/>
      <c r="AE57" s="284"/>
      <c r="AF57" s="284"/>
    </row>
    <row r="58" spans="1:32" s="82" customFormat="1" ht="20.100000000000001" customHeight="1">
      <c r="A58" s="101"/>
      <c r="B58" s="403"/>
      <c r="C58" s="404"/>
      <c r="D58" s="363"/>
      <c r="E58" s="363"/>
      <c r="F58" s="325"/>
      <c r="G58" s="325"/>
      <c r="H58" s="325"/>
      <c r="I58" s="325"/>
      <c r="J58" s="325"/>
      <c r="K58" s="325"/>
      <c r="L58" s="333"/>
      <c r="M58" s="334"/>
      <c r="N58" s="361">
        <f t="shared" ref="N58:N64" si="15">SUM(P58,R58,T58)</f>
        <v>0</v>
      </c>
      <c r="O58" s="362"/>
      <c r="P58" s="325"/>
      <c r="Q58" s="325"/>
      <c r="R58" s="325"/>
      <c r="S58" s="325"/>
      <c r="T58" s="325"/>
      <c r="U58" s="325"/>
      <c r="V58" s="457"/>
      <c r="W58" s="457"/>
      <c r="X58" s="457"/>
      <c r="Y58" s="457"/>
      <c r="Z58" s="457"/>
      <c r="AA58" s="331"/>
      <c r="AB58" s="331"/>
      <c r="AC58" s="331"/>
      <c r="AD58" s="331"/>
      <c r="AE58" s="331"/>
      <c r="AF58" s="331"/>
    </row>
    <row r="59" spans="1:32" s="82" customFormat="1" ht="20.100000000000001" customHeight="1">
      <c r="A59" s="101"/>
      <c r="B59" s="403"/>
      <c r="C59" s="404"/>
      <c r="D59" s="363"/>
      <c r="E59" s="363"/>
      <c r="F59" s="325"/>
      <c r="G59" s="325"/>
      <c r="H59" s="325"/>
      <c r="I59" s="325"/>
      <c r="J59" s="325"/>
      <c r="K59" s="325"/>
      <c r="L59" s="333"/>
      <c r="M59" s="334"/>
      <c r="N59" s="361">
        <f t="shared" si="15"/>
        <v>0</v>
      </c>
      <c r="O59" s="362"/>
      <c r="P59" s="325"/>
      <c r="Q59" s="325"/>
      <c r="R59" s="325"/>
      <c r="S59" s="325"/>
      <c r="T59" s="325"/>
      <c r="U59" s="325"/>
      <c r="V59" s="457"/>
      <c r="W59" s="457"/>
      <c r="X59" s="457"/>
      <c r="Y59" s="457"/>
      <c r="Z59" s="457"/>
      <c r="AA59" s="331"/>
      <c r="AB59" s="331"/>
      <c r="AC59" s="331"/>
      <c r="AD59" s="331"/>
      <c r="AE59" s="331"/>
      <c r="AF59" s="331"/>
    </row>
    <row r="60" spans="1:32" s="82" customFormat="1" ht="20.100000000000001" customHeight="1">
      <c r="A60" s="101"/>
      <c r="B60" s="403"/>
      <c r="C60" s="404"/>
      <c r="D60" s="363"/>
      <c r="E60" s="363"/>
      <c r="F60" s="325"/>
      <c r="G60" s="325"/>
      <c r="H60" s="325"/>
      <c r="I60" s="325"/>
      <c r="J60" s="325"/>
      <c r="K60" s="325"/>
      <c r="L60" s="333"/>
      <c r="M60" s="334"/>
      <c r="N60" s="361">
        <f t="shared" si="15"/>
        <v>0</v>
      </c>
      <c r="O60" s="362"/>
      <c r="P60" s="325"/>
      <c r="Q60" s="325"/>
      <c r="R60" s="325"/>
      <c r="S60" s="325"/>
      <c r="T60" s="325"/>
      <c r="U60" s="325"/>
      <c r="V60" s="457"/>
      <c r="W60" s="457"/>
      <c r="X60" s="457"/>
      <c r="Y60" s="457"/>
      <c r="Z60" s="457"/>
      <c r="AA60" s="331"/>
      <c r="AB60" s="331"/>
      <c r="AC60" s="331"/>
      <c r="AD60" s="331"/>
      <c r="AE60" s="331"/>
      <c r="AF60" s="331"/>
    </row>
    <row r="61" spans="1:32" s="82" customFormat="1" ht="20.100000000000001" customHeight="1">
      <c r="A61" s="101"/>
      <c r="B61" s="403"/>
      <c r="C61" s="404"/>
      <c r="D61" s="363"/>
      <c r="E61" s="363"/>
      <c r="F61" s="325"/>
      <c r="G61" s="325"/>
      <c r="H61" s="325"/>
      <c r="I61" s="325"/>
      <c r="J61" s="325"/>
      <c r="K61" s="325"/>
      <c r="L61" s="333"/>
      <c r="M61" s="334"/>
      <c r="N61" s="361">
        <f t="shared" si="15"/>
        <v>0</v>
      </c>
      <c r="O61" s="362"/>
      <c r="P61" s="325"/>
      <c r="Q61" s="325"/>
      <c r="R61" s="325"/>
      <c r="S61" s="325"/>
      <c r="T61" s="325"/>
      <c r="U61" s="325"/>
      <c r="V61" s="457"/>
      <c r="W61" s="457"/>
      <c r="X61" s="457"/>
      <c r="Y61" s="457"/>
      <c r="Z61" s="457"/>
      <c r="AA61" s="331"/>
      <c r="AB61" s="331"/>
      <c r="AC61" s="331"/>
      <c r="AD61" s="331"/>
      <c r="AE61" s="331"/>
      <c r="AF61" s="331"/>
    </row>
    <row r="62" spans="1:32" s="82" customFormat="1" ht="20.100000000000001" customHeight="1">
      <c r="A62" s="101"/>
      <c r="B62" s="403"/>
      <c r="C62" s="404"/>
      <c r="D62" s="363"/>
      <c r="E62" s="363"/>
      <c r="F62" s="325"/>
      <c r="G62" s="325"/>
      <c r="H62" s="325"/>
      <c r="I62" s="325"/>
      <c r="J62" s="325"/>
      <c r="K62" s="325"/>
      <c r="L62" s="333"/>
      <c r="M62" s="334"/>
      <c r="N62" s="361">
        <f t="shared" si="15"/>
        <v>0</v>
      </c>
      <c r="O62" s="362"/>
      <c r="P62" s="325"/>
      <c r="Q62" s="325"/>
      <c r="R62" s="325"/>
      <c r="S62" s="325"/>
      <c r="T62" s="325"/>
      <c r="U62" s="325"/>
      <c r="V62" s="457"/>
      <c r="W62" s="457"/>
      <c r="X62" s="457"/>
      <c r="Y62" s="457"/>
      <c r="Z62" s="457"/>
      <c r="AA62" s="331"/>
      <c r="AB62" s="331"/>
      <c r="AC62" s="331"/>
      <c r="AD62" s="331"/>
      <c r="AE62" s="331"/>
      <c r="AF62" s="331"/>
    </row>
    <row r="63" spans="1:32" s="82" customFormat="1" ht="20.100000000000001" customHeight="1">
      <c r="A63" s="101"/>
      <c r="B63" s="403"/>
      <c r="C63" s="404"/>
      <c r="D63" s="363"/>
      <c r="E63" s="363"/>
      <c r="F63" s="325"/>
      <c r="G63" s="325"/>
      <c r="H63" s="325"/>
      <c r="I63" s="325"/>
      <c r="J63" s="325"/>
      <c r="K63" s="325"/>
      <c r="L63" s="333"/>
      <c r="M63" s="334"/>
      <c r="N63" s="361">
        <f t="shared" si="15"/>
        <v>0</v>
      </c>
      <c r="O63" s="362"/>
      <c r="P63" s="325"/>
      <c r="Q63" s="325"/>
      <c r="R63" s="325"/>
      <c r="S63" s="325"/>
      <c r="T63" s="325"/>
      <c r="U63" s="325"/>
      <c r="V63" s="457"/>
      <c r="W63" s="457"/>
      <c r="X63" s="457"/>
      <c r="Y63" s="457"/>
      <c r="Z63" s="457"/>
      <c r="AA63" s="331"/>
      <c r="AB63" s="331"/>
      <c r="AC63" s="331"/>
      <c r="AD63" s="331"/>
      <c r="AE63" s="331"/>
      <c r="AF63" s="331"/>
    </row>
    <row r="64" spans="1:32" s="82" customFormat="1" ht="20.100000000000001" customHeight="1">
      <c r="A64" s="101"/>
      <c r="B64" s="403"/>
      <c r="C64" s="404"/>
      <c r="D64" s="363"/>
      <c r="E64" s="363"/>
      <c r="F64" s="325"/>
      <c r="G64" s="325"/>
      <c r="H64" s="325"/>
      <c r="I64" s="325"/>
      <c r="J64" s="325"/>
      <c r="K64" s="325"/>
      <c r="L64" s="333"/>
      <c r="M64" s="334"/>
      <c r="N64" s="361">
        <f t="shared" si="15"/>
        <v>0</v>
      </c>
      <c r="O64" s="362"/>
      <c r="P64" s="325"/>
      <c r="Q64" s="325"/>
      <c r="R64" s="325"/>
      <c r="S64" s="325"/>
      <c r="T64" s="325"/>
      <c r="U64" s="325"/>
      <c r="V64" s="457"/>
      <c r="W64" s="457"/>
      <c r="X64" s="457"/>
      <c r="Y64" s="457"/>
      <c r="Z64" s="457"/>
      <c r="AA64" s="331"/>
      <c r="AB64" s="331"/>
      <c r="AC64" s="331"/>
      <c r="AD64" s="331"/>
      <c r="AE64" s="331"/>
      <c r="AF64" s="331"/>
    </row>
    <row r="65" spans="1:32" s="82" customFormat="1" ht="24.95" customHeight="1">
      <c r="A65" s="473" t="s">
        <v>53</v>
      </c>
      <c r="B65" s="474"/>
      <c r="C65" s="474"/>
      <c r="D65" s="474"/>
      <c r="E65" s="475"/>
      <c r="F65" s="471">
        <f>SUM(F58:F64)</f>
        <v>0</v>
      </c>
      <c r="G65" s="471"/>
      <c r="H65" s="471">
        <f>SUM(H58:H64)</f>
        <v>0</v>
      </c>
      <c r="I65" s="471"/>
      <c r="J65" s="471">
        <f>SUM(J58:J64)</f>
        <v>0</v>
      </c>
      <c r="K65" s="471"/>
      <c r="L65" s="471">
        <f>SUM(L58:L64)</f>
        <v>0</v>
      </c>
      <c r="M65" s="471"/>
      <c r="N65" s="471">
        <f>SUM(N58:N64)</f>
        <v>0</v>
      </c>
      <c r="O65" s="471"/>
      <c r="P65" s="471">
        <f>SUM(P58:P64)</f>
        <v>0</v>
      </c>
      <c r="Q65" s="471"/>
      <c r="R65" s="471">
        <f>SUM(R58:R64)</f>
        <v>0</v>
      </c>
      <c r="S65" s="471"/>
      <c r="T65" s="471">
        <f>SUM(T58:T64)</f>
        <v>0</v>
      </c>
      <c r="U65" s="471"/>
      <c r="V65" s="472"/>
      <c r="W65" s="472"/>
      <c r="X65" s="472"/>
      <c r="Y65" s="472"/>
      <c r="Z65" s="472"/>
      <c r="AA65" s="366"/>
      <c r="AB65" s="366"/>
      <c r="AC65" s="366"/>
      <c r="AD65" s="366"/>
      <c r="AE65" s="366"/>
      <c r="AF65" s="366"/>
    </row>
    <row r="66" spans="1:32" ht="15" customHeight="1">
      <c r="A66" s="17"/>
      <c r="B66" s="17"/>
      <c r="C66" s="17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</row>
    <row r="67" spans="1:32" ht="15" customHeight="1">
      <c r="A67" s="17"/>
      <c r="B67" s="17"/>
      <c r="C67" s="17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</row>
    <row r="68" spans="1:32" ht="15" customHeight="1">
      <c r="A68" s="17"/>
      <c r="B68" s="17"/>
      <c r="C68" s="17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</row>
    <row r="69" spans="1:32" ht="15" customHeight="1">
      <c r="A69" s="17"/>
      <c r="B69" s="17"/>
      <c r="C69" s="17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</row>
    <row r="70" spans="1:32" ht="15" customHeight="1">
      <c r="A70" s="17"/>
      <c r="B70" s="462" t="s">
        <v>449</v>
      </c>
      <c r="C70" s="462"/>
      <c r="D70" s="462"/>
      <c r="E70" s="462"/>
      <c r="F70" s="462"/>
      <c r="G70" s="462"/>
      <c r="H70" s="19"/>
      <c r="I70" s="19"/>
      <c r="J70" s="19"/>
      <c r="K70" s="19"/>
      <c r="L70" s="19"/>
      <c r="M70" s="461" t="s">
        <v>208</v>
      </c>
      <c r="N70" s="461"/>
      <c r="O70" s="461"/>
      <c r="P70" s="461"/>
      <c r="Q70" s="461"/>
      <c r="R70" s="19"/>
      <c r="S70" s="19"/>
      <c r="T70" s="19"/>
      <c r="U70" s="19"/>
      <c r="V70" s="19"/>
      <c r="W70" s="273" t="s">
        <v>448</v>
      </c>
      <c r="X70" s="273"/>
      <c r="Y70" s="273"/>
      <c r="Z70" s="273"/>
      <c r="AA70" s="273"/>
    </row>
    <row r="71" spans="1:32" s="4" customFormat="1">
      <c r="B71" s="270" t="s">
        <v>72</v>
      </c>
      <c r="C71" s="270"/>
      <c r="D71" s="270"/>
      <c r="E71" s="270"/>
      <c r="F71" s="270"/>
      <c r="G71" s="270"/>
      <c r="H71" s="42"/>
      <c r="I71" s="42"/>
      <c r="J71" s="42"/>
      <c r="K71" s="42"/>
      <c r="L71" s="42"/>
      <c r="M71" s="270" t="s">
        <v>73</v>
      </c>
      <c r="N71" s="270"/>
      <c r="O71" s="270"/>
      <c r="P71" s="270"/>
      <c r="Q71" s="270"/>
      <c r="V71" s="2"/>
      <c r="W71" s="270" t="s">
        <v>112</v>
      </c>
      <c r="X71" s="270"/>
      <c r="Y71" s="270"/>
      <c r="Z71" s="270"/>
      <c r="AA71" s="270"/>
    </row>
    <row r="72" spans="1:32" s="4" customFormat="1">
      <c r="F72" s="25"/>
      <c r="G72" s="25"/>
      <c r="H72" s="25"/>
      <c r="I72" s="25"/>
      <c r="J72" s="25"/>
      <c r="K72" s="25"/>
      <c r="L72" s="25"/>
      <c r="Q72" s="25"/>
      <c r="R72" s="25"/>
      <c r="S72" s="25"/>
      <c r="T72" s="25"/>
      <c r="X72" s="25"/>
      <c r="Y72" s="25"/>
      <c r="Z72" s="25"/>
      <c r="AA72" s="25"/>
    </row>
    <row r="73" spans="1:32">
      <c r="C73" s="36"/>
      <c r="D73" s="36"/>
      <c r="E73" s="36"/>
      <c r="F73" s="36"/>
      <c r="G73" s="36"/>
      <c r="H73" s="36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36"/>
      <c r="V73" s="36"/>
    </row>
    <row r="74" spans="1:32" s="407" customFormat="1" ht="24.2" customHeight="1">
      <c r="A74" s="406" t="s">
        <v>439</v>
      </c>
    </row>
    <row r="75" spans="1:32"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</row>
    <row r="76" spans="1:32">
      <c r="C76" s="37"/>
    </row>
    <row r="79" spans="1:32" ht="19.5">
      <c r="C79" s="38"/>
    </row>
    <row r="80" spans="1:32" ht="19.5">
      <c r="C80" s="38"/>
    </row>
    <row r="81" spans="3:3" ht="19.5">
      <c r="C81" s="38"/>
    </row>
    <row r="82" spans="3:3" ht="19.5">
      <c r="C82" s="38"/>
    </row>
    <row r="83" spans="3:3" ht="19.5">
      <c r="C83" s="38"/>
    </row>
    <row r="84" spans="3:3" ht="19.5">
      <c r="C84" s="38"/>
    </row>
    <row r="85" spans="3:3" ht="19.5">
      <c r="C85" s="38"/>
    </row>
  </sheetData>
  <mergeCells count="296">
    <mergeCell ref="B37:L37"/>
    <mergeCell ref="R22:T22"/>
    <mergeCell ref="R23:T23"/>
    <mergeCell ref="B33:L33"/>
    <mergeCell ref="P29:P30"/>
    <mergeCell ref="A23:Q23"/>
    <mergeCell ref="B43:L43"/>
    <mergeCell ref="B42:L42"/>
    <mergeCell ref="U21:W21"/>
    <mergeCell ref="U22:W22"/>
    <mergeCell ref="P22:Q22"/>
    <mergeCell ref="B22:C22"/>
    <mergeCell ref="S29:S30"/>
    <mergeCell ref="Q29:Q30"/>
    <mergeCell ref="R29:R30"/>
    <mergeCell ref="U23:W23"/>
    <mergeCell ref="B32:L32"/>
    <mergeCell ref="U29:U30"/>
    <mergeCell ref="U28:X28"/>
    <mergeCell ref="R59:S59"/>
    <mergeCell ref="P60:Q60"/>
    <mergeCell ref="T59:U59"/>
    <mergeCell ref="P61:Q61"/>
    <mergeCell ref="T63:U63"/>
    <mergeCell ref="A54:A56"/>
    <mergeCell ref="L55:M56"/>
    <mergeCell ref="H54:I56"/>
    <mergeCell ref="J54:K56"/>
    <mergeCell ref="D54:E56"/>
    <mergeCell ref="B57:C57"/>
    <mergeCell ref="F58:G58"/>
    <mergeCell ref="D57:E57"/>
    <mergeCell ref="P58:Q58"/>
    <mergeCell ref="N58:O58"/>
    <mergeCell ref="N60:O60"/>
    <mergeCell ref="P59:Q59"/>
    <mergeCell ref="N61:O61"/>
    <mergeCell ref="D58:E58"/>
    <mergeCell ref="J57:K57"/>
    <mergeCell ref="H58:I58"/>
    <mergeCell ref="J58:K58"/>
    <mergeCell ref="F59:G59"/>
    <mergeCell ref="H59:I59"/>
    <mergeCell ref="T65:U65"/>
    <mergeCell ref="V65:Z65"/>
    <mergeCell ref="R64:S64"/>
    <mergeCell ref="V58:Z58"/>
    <mergeCell ref="R65:S65"/>
    <mergeCell ref="B35:L35"/>
    <mergeCell ref="R56:S56"/>
    <mergeCell ref="B45:L45"/>
    <mergeCell ref="A49:L49"/>
    <mergeCell ref="T64:U64"/>
    <mergeCell ref="F65:G65"/>
    <mergeCell ref="A65:E65"/>
    <mergeCell ref="J65:K65"/>
    <mergeCell ref="H65:I65"/>
    <mergeCell ref="L65:M65"/>
    <mergeCell ref="N65:O65"/>
    <mergeCell ref="B54:C56"/>
    <mergeCell ref="A48:L48"/>
    <mergeCell ref="B46:L46"/>
    <mergeCell ref="B47:L47"/>
    <mergeCell ref="B58:C58"/>
    <mergeCell ref="F57:G57"/>
    <mergeCell ref="F54:G56"/>
    <mergeCell ref="P65:Q65"/>
    <mergeCell ref="R62:S62"/>
    <mergeCell ref="N62:O62"/>
    <mergeCell ref="P62:Q62"/>
    <mergeCell ref="P20:Q20"/>
    <mergeCell ref="R21:T21"/>
    <mergeCell ref="B36:L36"/>
    <mergeCell ref="P18:Q18"/>
    <mergeCell ref="B20:C20"/>
    <mergeCell ref="B18:C18"/>
    <mergeCell ref="H20:O20"/>
    <mergeCell ref="D18:G18"/>
    <mergeCell ref="B19:C19"/>
    <mergeCell ref="H19:O19"/>
    <mergeCell ref="B34:L34"/>
    <mergeCell ref="B31:L31"/>
    <mergeCell ref="O29:O30"/>
    <mergeCell ref="M29:M30"/>
    <mergeCell ref="H21:O21"/>
    <mergeCell ref="D21:G21"/>
    <mergeCell ref="B21:C21"/>
    <mergeCell ref="N29:N30"/>
    <mergeCell ref="H22:O22"/>
    <mergeCell ref="D22:G22"/>
    <mergeCell ref="M28:P28"/>
    <mergeCell ref="N55:O56"/>
    <mergeCell ref="P56:Q56"/>
    <mergeCell ref="N57:O57"/>
    <mergeCell ref="L57:M57"/>
    <mergeCell ref="W71:AA71"/>
    <mergeCell ref="M70:Q70"/>
    <mergeCell ref="M71:Q71"/>
    <mergeCell ref="B70:G70"/>
    <mergeCell ref="W70:AA70"/>
    <mergeCell ref="B71:G71"/>
    <mergeCell ref="AA65:AF65"/>
    <mergeCell ref="V59:Z59"/>
    <mergeCell ref="T62:U62"/>
    <mergeCell ref="V62:Z62"/>
    <mergeCell ref="T61:U61"/>
    <mergeCell ref="V61:Z61"/>
    <mergeCell ref="V60:Z60"/>
    <mergeCell ref="T60:U60"/>
    <mergeCell ref="V64:Z64"/>
    <mergeCell ref="AA61:AF61"/>
    <mergeCell ref="D59:E59"/>
    <mergeCell ref="L62:M62"/>
    <mergeCell ref="R63:S63"/>
    <mergeCell ref="L63:M63"/>
    <mergeCell ref="V63:Z63"/>
    <mergeCell ref="R58:S58"/>
    <mergeCell ref="T58:U58"/>
    <mergeCell ref="R61:S61"/>
    <mergeCell ref="R60:S60"/>
    <mergeCell ref="AC28:AF28"/>
    <mergeCell ref="AD29:AD30"/>
    <mergeCell ref="AE29:AE30"/>
    <mergeCell ref="Y29:Y30"/>
    <mergeCell ref="Z29:Z30"/>
    <mergeCell ref="AB29:AB30"/>
    <mergeCell ref="AA29:AA30"/>
    <mergeCell ref="Q28:T28"/>
    <mergeCell ref="AF29:AF30"/>
    <mergeCell ref="Y28:AB28"/>
    <mergeCell ref="P63:Q63"/>
    <mergeCell ref="V57:Z57"/>
    <mergeCell ref="T56:U56"/>
    <mergeCell ref="R57:S57"/>
    <mergeCell ref="T57:U57"/>
    <mergeCell ref="V54:Z56"/>
    <mergeCell ref="P55:U55"/>
    <mergeCell ref="P57:Q57"/>
    <mergeCell ref="L54:U54"/>
    <mergeCell ref="AD22:AF22"/>
    <mergeCell ref="X23:Z23"/>
    <mergeCell ref="AA23:AC23"/>
    <mergeCell ref="AA22:AC22"/>
    <mergeCell ref="X22:Z22"/>
    <mergeCell ref="AA20:AC20"/>
    <mergeCell ref="AD9:AF9"/>
    <mergeCell ref="AA9:AC9"/>
    <mergeCell ref="AA10:AC10"/>
    <mergeCell ref="X9:Z9"/>
    <mergeCell ref="AD10:AF10"/>
    <mergeCell ref="AD20:AF20"/>
    <mergeCell ref="B6:C6"/>
    <mergeCell ref="D3:F4"/>
    <mergeCell ref="G6:Q6"/>
    <mergeCell ref="D5:F5"/>
    <mergeCell ref="D6:F6"/>
    <mergeCell ref="U10:W10"/>
    <mergeCell ref="U18:W18"/>
    <mergeCell ref="AA21:AC21"/>
    <mergeCell ref="X21:Z21"/>
    <mergeCell ref="X18:Z18"/>
    <mergeCell ref="AA18:AC18"/>
    <mergeCell ref="AA19:AC19"/>
    <mergeCell ref="X16:Z17"/>
    <mergeCell ref="X19:Z19"/>
    <mergeCell ref="X10:Z10"/>
    <mergeCell ref="U16:W17"/>
    <mergeCell ref="X20:Z20"/>
    <mergeCell ref="U20:W20"/>
    <mergeCell ref="R16:T17"/>
    <mergeCell ref="H18:O18"/>
    <mergeCell ref="H15:O17"/>
    <mergeCell ref="R18:T18"/>
    <mergeCell ref="R19:T19"/>
    <mergeCell ref="R20:T20"/>
    <mergeCell ref="G3:Q4"/>
    <mergeCell ref="X5:Z5"/>
    <mergeCell ref="G5:Q5"/>
    <mergeCell ref="R10:T10"/>
    <mergeCell ref="A10:Q10"/>
    <mergeCell ref="A15:A17"/>
    <mergeCell ref="B8:C8"/>
    <mergeCell ref="B9:C9"/>
    <mergeCell ref="D8:F8"/>
    <mergeCell ref="D9:F9"/>
    <mergeCell ref="P15:Q17"/>
    <mergeCell ref="B15:C17"/>
    <mergeCell ref="D7:F7"/>
    <mergeCell ref="D15:G17"/>
    <mergeCell ref="R7:T7"/>
    <mergeCell ref="U7:W7"/>
    <mergeCell ref="X7:Z7"/>
    <mergeCell ref="X8:Z8"/>
    <mergeCell ref="B7:C7"/>
    <mergeCell ref="A3:A4"/>
    <mergeCell ref="U6:W6"/>
    <mergeCell ref="U4:W4"/>
    <mergeCell ref="B3:C4"/>
    <mergeCell ref="B5:C5"/>
    <mergeCell ref="Z27:AB27"/>
    <mergeCell ref="AD19:AF19"/>
    <mergeCell ref="AD23:AF23"/>
    <mergeCell ref="U19:W19"/>
    <mergeCell ref="P19:Q19"/>
    <mergeCell ref="AD21:AF21"/>
    <mergeCell ref="AD8:AF8"/>
    <mergeCell ref="AD7:AF7"/>
    <mergeCell ref="AA8:AC8"/>
    <mergeCell ref="AA7:AC7"/>
    <mergeCell ref="AD18:AF18"/>
    <mergeCell ref="AD15:AF17"/>
    <mergeCell ref="AA15:AC17"/>
    <mergeCell ref="R15:Z15"/>
    <mergeCell ref="U9:W9"/>
    <mergeCell ref="R9:T9"/>
    <mergeCell ref="G8:Q8"/>
    <mergeCell ref="G9:Q9"/>
    <mergeCell ref="U8:W8"/>
    <mergeCell ref="R8:T8"/>
    <mergeCell ref="P21:Q21"/>
    <mergeCell ref="D19:G19"/>
    <mergeCell ref="D20:G20"/>
    <mergeCell ref="G7:Q7"/>
    <mergeCell ref="AD3:AF4"/>
    <mergeCell ref="AD6:AF6"/>
    <mergeCell ref="AA3:AC4"/>
    <mergeCell ref="R3:Z3"/>
    <mergeCell ref="R4:T4"/>
    <mergeCell ref="X6:Z6"/>
    <mergeCell ref="R6:T6"/>
    <mergeCell ref="AD5:AF5"/>
    <mergeCell ref="AA6:AC6"/>
    <mergeCell ref="AA5:AC5"/>
    <mergeCell ref="X4:Z4"/>
    <mergeCell ref="R5:T5"/>
    <mergeCell ref="U5:W5"/>
    <mergeCell ref="N59:O59"/>
    <mergeCell ref="J59:K59"/>
    <mergeCell ref="L61:M61"/>
    <mergeCell ref="L60:M60"/>
    <mergeCell ref="J60:K60"/>
    <mergeCell ref="N63:O63"/>
    <mergeCell ref="L64:M64"/>
    <mergeCell ref="N64:O64"/>
    <mergeCell ref="H64:I64"/>
    <mergeCell ref="J64:K64"/>
    <mergeCell ref="J63:K63"/>
    <mergeCell ref="J62:K62"/>
    <mergeCell ref="AD27:AF27"/>
    <mergeCell ref="A74:XFD74"/>
    <mergeCell ref="AA54:AF56"/>
    <mergeCell ref="AD53:AF53"/>
    <mergeCell ref="W29:W30"/>
    <mergeCell ref="X29:X30"/>
    <mergeCell ref="AC29:AC30"/>
    <mergeCell ref="AA60:AF60"/>
    <mergeCell ref="P64:Q64"/>
    <mergeCell ref="AA59:AF59"/>
    <mergeCell ref="AA62:AF62"/>
    <mergeCell ref="A28:A30"/>
    <mergeCell ref="AA64:AF64"/>
    <mergeCell ref="T29:T30"/>
    <mergeCell ref="V29:V30"/>
    <mergeCell ref="B28:L30"/>
    <mergeCell ref="AA63:AF63"/>
    <mergeCell ref="B59:C59"/>
    <mergeCell ref="D63:E63"/>
    <mergeCell ref="B63:C63"/>
    <mergeCell ref="H61:I61"/>
    <mergeCell ref="H62:I62"/>
    <mergeCell ref="F62:G62"/>
    <mergeCell ref="F60:G60"/>
    <mergeCell ref="AA57:AF57"/>
    <mergeCell ref="AA58:AF58"/>
    <mergeCell ref="B38:L38"/>
    <mergeCell ref="B44:L44"/>
    <mergeCell ref="B39:L39"/>
    <mergeCell ref="B40:L40"/>
    <mergeCell ref="B41:L41"/>
    <mergeCell ref="B64:C64"/>
    <mergeCell ref="D62:E62"/>
    <mergeCell ref="D60:E60"/>
    <mergeCell ref="D64:E64"/>
    <mergeCell ref="B62:C62"/>
    <mergeCell ref="B61:C61"/>
    <mergeCell ref="B60:C60"/>
    <mergeCell ref="F61:G61"/>
    <mergeCell ref="H60:I60"/>
    <mergeCell ref="F63:G63"/>
    <mergeCell ref="H63:I63"/>
    <mergeCell ref="D61:E61"/>
    <mergeCell ref="F64:G64"/>
    <mergeCell ref="H57:I57"/>
    <mergeCell ref="L58:M58"/>
    <mergeCell ref="L59:M59"/>
    <mergeCell ref="J61:K61"/>
  </mergeCells>
  <phoneticPr fontId="3" type="noConversion"/>
  <pageMargins left="0.72" right="0.59055118110236227" top="0.78740157480314965" bottom="0.78740157480314965" header="0.31496062992125984" footer="0.31496062992125984"/>
  <pageSetup paperSize="9" scale="30" orientation="landscape" horizontalDpi="360" verticalDpi="360" r:id="rId1"/>
  <headerFooter alignWithMargins="0">
    <oddHeader>&amp;C&amp;"Times New Roman,обычный"&amp;16
 &amp;14 15&amp;R&amp;"Times New Roman,обычный"&amp;14Продовження додатка 3
Таблиця 6</oddHeader>
  </headerFooter>
  <ignoredErrors>
    <ignoredError sqref="U23:Z23 AE49:AF49 R10 U10:Z10 R23 M48:N48 F65:U65" formulaRange="1"/>
    <ignoredError sqref="AA49:AB49 O49 M49 P49:Q49 S49:U49 W49:Y49" evalError="1" formulaRange="1"/>
    <ignoredError sqref="AC49:AD49 AB45 N49 R49 V49 Z49 P33:P34 X32 AD6:AF10 T33:T34 AD19:AF23 X33:X34 P32 X45 T32 T45 AB33:AB34 AB32" evalError="1"/>
    <ignoredError sqref="U48:V48 Y48:Z48 P48" evalError="1" formula="1" formulaRange="1"/>
    <ignoredError sqref="T48 X48 AB48" evalError="1" formula="1"/>
    <ignoredError sqref="W48 AA4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8</vt:i4>
      </vt:variant>
      <vt:variant>
        <vt:lpstr>Іменовані діапазони</vt:lpstr>
      </vt:variant>
      <vt:variant>
        <vt:i4>13</vt:i4>
      </vt:variant>
    </vt:vector>
  </HeadingPairs>
  <TitlesOfParts>
    <vt:vector size="21" baseType="lpstr">
      <vt:lpstr>Осн. фін. пок.</vt:lpstr>
      <vt:lpstr>I. Фін результат</vt:lpstr>
      <vt:lpstr>ІІ. Розр. з бюджетом</vt:lpstr>
      <vt:lpstr>ІІІ. Рух грош. коштів</vt:lpstr>
      <vt:lpstr>IV. Кап. інвестиції</vt:lpstr>
      <vt:lpstr> V. Коефіцієнти</vt:lpstr>
      <vt:lpstr>6.1. Інша інфо_1</vt:lpstr>
      <vt:lpstr>6.2. Інша інфо_2</vt:lpstr>
      <vt:lpstr>' V. Коефіцієнти'!Заголовки_для_друку</vt:lpstr>
      <vt:lpstr>'I. Фін результат'!Заголовки_для_друку</vt:lpstr>
      <vt:lpstr>'ІІ. Розр. з бюджетом'!Заголовки_для_друку</vt:lpstr>
      <vt:lpstr>'ІІІ. Рух грош. коштів'!Заголовки_для_друку</vt:lpstr>
      <vt:lpstr>'Осн. фін. пок.'!Заголовки_для_друку</vt:lpstr>
      <vt:lpstr>' V. Коефіцієнти'!Область_друку</vt:lpstr>
      <vt:lpstr>'6.1. Інша інфо_1'!Область_друку</vt:lpstr>
      <vt:lpstr>'6.2. Інша інфо_2'!Область_друку</vt:lpstr>
      <vt:lpstr>'I. Фін результат'!Область_друку</vt:lpstr>
      <vt:lpstr>'IV. Кап. інвестиції'!Область_друку</vt:lpstr>
      <vt:lpstr>'ІІ. Розр. з бюджетом'!Область_друку</vt:lpstr>
      <vt:lpstr>'ІІІ. Рух грош. коштів'!Область_друку</vt:lpstr>
      <vt:lpstr>'Осн. фін. пок.'!Область_друку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2026-02-16T13:57:39Z</cp:lastPrinted>
  <dcterms:created xsi:type="dcterms:W3CDTF">2003-03-13T16:00:22Z</dcterms:created>
  <dcterms:modified xsi:type="dcterms:W3CDTF">2026-02-18T11:53:11Z</dcterms:modified>
</cp:coreProperties>
</file>